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2012" sheetId="1" r:id="rId1"/>
    <sheet name="2012bezZŠaugust" sheetId="2" r:id="rId2"/>
    <sheet name="2012bezZŠjanuár" sheetId="3" r:id="rId3"/>
  </sheets>
  <definedNames/>
  <calcPr fullCalcOnLoad="1"/>
</workbook>
</file>

<file path=xl/sharedStrings.xml><?xml version="1.0" encoding="utf-8"?>
<sst xmlns="http://schemas.openxmlformats.org/spreadsheetml/2006/main" count="1730" uniqueCount="409">
  <si>
    <t>Daň z príjmov fyzických osôb</t>
  </si>
  <si>
    <t>Transfery v rámci verejnej služby</t>
  </si>
  <si>
    <t>Transfery na samosprávne funkcie</t>
  </si>
  <si>
    <t xml:space="preserve">  </t>
  </si>
  <si>
    <t xml:space="preserve"> </t>
  </si>
  <si>
    <t>DP FO zo závislej činnosti</t>
  </si>
  <si>
    <t>Dane z majetku</t>
  </si>
  <si>
    <t>Daň z pozemkov</t>
  </si>
  <si>
    <t>Daň zo stavieb</t>
  </si>
  <si>
    <t>Dane za špecifické služby</t>
  </si>
  <si>
    <t>Daň za psa</t>
  </si>
  <si>
    <t>Daň za užívanie verejného priestranstva</t>
  </si>
  <si>
    <t>Daň za komunálne odpady a drobné stav.</t>
  </si>
  <si>
    <t>Príjmy z vlastníctva</t>
  </si>
  <si>
    <t>Príjmy z prenajatých pozemkov</t>
  </si>
  <si>
    <t>Príjmy z prenajatých budov,priestorov</t>
  </si>
  <si>
    <t>Administratívne poplatky a iné poplatky</t>
  </si>
  <si>
    <t>správny poplatok</t>
  </si>
  <si>
    <t>Z účtov finančného hospodárenia</t>
  </si>
  <si>
    <t>úroky BÚ</t>
  </si>
  <si>
    <t>Ostatné príjmy obce</t>
  </si>
  <si>
    <t>Úhrn príjmov :</t>
  </si>
  <si>
    <t>Text</t>
  </si>
  <si>
    <t>1 - 111</t>
  </si>
  <si>
    <t>01 1.1.6</t>
  </si>
  <si>
    <t>všeobecný materiál</t>
  </si>
  <si>
    <t>bežné transf. Rozp. Organizáciám</t>
  </si>
  <si>
    <t>05 1.0</t>
  </si>
  <si>
    <t>06 2.0</t>
  </si>
  <si>
    <t>palivá ako zdroj energie</t>
  </si>
  <si>
    <t>separovaný zber</t>
  </si>
  <si>
    <t>09 1.2.1</t>
  </si>
  <si>
    <t>Tarifný plat</t>
  </si>
  <si>
    <t xml:space="preserve">Prípl. Za splnenú mim. Úlohu </t>
  </si>
  <si>
    <t>úlohu</t>
  </si>
  <si>
    <t>Poistenie do VZP</t>
  </si>
  <si>
    <t>na starobné poistenie</t>
  </si>
  <si>
    <t>na úrazové poistenie</t>
  </si>
  <si>
    <t>na invalidné poistenie</t>
  </si>
  <si>
    <t>na poistenie v nezamestnan.</t>
  </si>
  <si>
    <t>energie</t>
  </si>
  <si>
    <t>poštové a telekom. Služby</t>
  </si>
  <si>
    <t>telekom.</t>
  </si>
  <si>
    <t>služby</t>
  </si>
  <si>
    <t>knihy, časopisy, učebné pom.</t>
  </si>
  <si>
    <t>špeciálne služby</t>
  </si>
  <si>
    <t>prídel do SF</t>
  </si>
  <si>
    <t>10 7.0</t>
  </si>
  <si>
    <t>učebné pomôcky</t>
  </si>
  <si>
    <t>stravovanie</t>
  </si>
  <si>
    <t>10 9.0</t>
  </si>
  <si>
    <t xml:space="preserve">skladník CO </t>
  </si>
  <si>
    <t>tarifný a základný plat</t>
  </si>
  <si>
    <t>príplatok za mimor.splnenie úloh</t>
  </si>
  <si>
    <t>poistenie do všeob.zdr.poisť.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</si>
  <si>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</si>
  <si>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</si>
  <si>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</si>
  <si>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</si>
  <si>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</si>
  <si>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</t>
  </si>
  <si>
    <t>cestovné náhrady</t>
  </si>
  <si>
    <t>knihy,časopisy, noviny</t>
  </si>
  <si>
    <t>reprezentačné</t>
  </si>
  <si>
    <t>zákonné poistenie</t>
  </si>
  <si>
    <t>údržba výpočtovej techniky</t>
  </si>
  <si>
    <t>rutinná a štandartná údržba</t>
  </si>
  <si>
    <t>konkurzy a súťaže</t>
  </si>
  <si>
    <t>propagácia,inzecia,reklama</t>
  </si>
  <si>
    <t>všeobecné služby</t>
  </si>
  <si>
    <t>štúdie, expertízy, posudky</t>
  </si>
  <si>
    <t>poistenie majetku, osôb</t>
  </si>
  <si>
    <t>kolkové známky</t>
  </si>
  <si>
    <t>odmeny poslancom OZ</t>
  </si>
  <si>
    <t>bežné transfery RO</t>
  </si>
  <si>
    <t>01 1.2</t>
  </si>
  <si>
    <t>poplatky banke</t>
  </si>
  <si>
    <t>03 2.0</t>
  </si>
  <si>
    <t>knihy,noviny, časopisy</t>
  </si>
  <si>
    <t>palivo,mazivá,oleje</t>
  </si>
  <si>
    <t>povinné poistenie</t>
  </si>
  <si>
    <t>04 5.1</t>
  </si>
  <si>
    <t>04 5.1.3</t>
  </si>
  <si>
    <t>rutinná údržba</t>
  </si>
  <si>
    <t>zimná údržba MK - OON</t>
  </si>
  <si>
    <t xml:space="preserve"> odpadové nádoby</t>
  </si>
  <si>
    <t>odvoz a uloženie kom.odpadu</t>
  </si>
  <si>
    <t xml:space="preserve">06 2.0 </t>
  </si>
  <si>
    <t>rutinná údržba- oprava kosačiek</t>
  </si>
  <si>
    <t>nákup prev.strojov - kosačiek</t>
  </si>
  <si>
    <t>06 3.0</t>
  </si>
  <si>
    <t>prevádzka vodovodu</t>
  </si>
  <si>
    <t>06 4.0</t>
  </si>
  <si>
    <t>Elektrická energia</t>
  </si>
  <si>
    <t>údržba verejného osvetlenia</t>
  </si>
  <si>
    <t>08 1.0</t>
  </si>
  <si>
    <t>elektrická energia - DTV</t>
  </si>
  <si>
    <t>športové podujatia - súťaže</t>
  </si>
  <si>
    <t>bežný transfer obč. združeniu</t>
  </si>
  <si>
    <t>08 2.0.5</t>
  </si>
  <si>
    <t>tarifný plat</t>
  </si>
  <si>
    <t>08 2.0.9</t>
  </si>
  <si>
    <t>prevádzkové stroje a prístroje</t>
  </si>
  <si>
    <t>knihy,noviny</t>
  </si>
  <si>
    <t>kultúrne podujatia</t>
  </si>
  <si>
    <t>08 3.0</t>
  </si>
  <si>
    <t>koncesion.poplatky STV,SoR</t>
  </si>
  <si>
    <t>08 4.0</t>
  </si>
  <si>
    <t>elektrická energia</t>
  </si>
  <si>
    <t>bežný transfer. Obč.združeniu</t>
  </si>
  <si>
    <t>členský príspevok ZMOS, ZMO</t>
  </si>
  <si>
    <t>09 1.1.1</t>
  </si>
  <si>
    <t>poistné do VZP</t>
  </si>
  <si>
    <t>ostatné zdravotné poisťovne</t>
  </si>
  <si>
    <t>poistenie do RF</t>
  </si>
  <si>
    <t>knihy, učebné pomôcky</t>
  </si>
  <si>
    <t>údržba strojov a prístrojov</t>
  </si>
  <si>
    <t>údržba budovy</t>
  </si>
  <si>
    <t>školenie, semináre, kurzy</t>
  </si>
  <si>
    <t>09 5.0.1</t>
  </si>
  <si>
    <t>prípl.za mimoriadne spl.úlohy</t>
  </si>
  <si>
    <t>poistenie do VZP</t>
  </si>
  <si>
    <t>09 6.0.1</t>
  </si>
  <si>
    <t>poistenie do ostatných zdr.poist</t>
  </si>
  <si>
    <t>poštovné a telekom.služby</t>
  </si>
  <si>
    <t>pracovné odevy a obuv</t>
  </si>
  <si>
    <t>Kapitálový rozpočet</t>
  </si>
  <si>
    <t>prípravná a projekt.dokument.</t>
  </si>
  <si>
    <t>prepravné</t>
  </si>
  <si>
    <t>Prejednané a schválené na zasadnutí OZ dňa :</t>
  </si>
  <si>
    <t>školné</t>
  </si>
  <si>
    <t>stravné</t>
  </si>
  <si>
    <t>Daň PO</t>
  </si>
  <si>
    <t>Odmeny.</t>
  </si>
  <si>
    <t xml:space="preserve"> Poistenie na nemocenské poist</t>
  </si>
  <si>
    <t>na poistenie do rezervného fondu</t>
  </si>
  <si>
    <t xml:space="preserve">Rozp. klas.                                                                      </t>
  </si>
  <si>
    <t>Program 01 - Plánovanie, manažment, kontrola, podporná činnosť</t>
  </si>
  <si>
    <t>spolu za podprogram 01.1:</t>
  </si>
  <si>
    <t>Podprogram 01.2 Členstvo v združeniach miest a obcí</t>
  </si>
  <si>
    <t>Podprogram 01.1 Manažment obce, podporná činnosť</t>
  </si>
  <si>
    <t>Podprogram 01.3 Vzdelávanie zamestnancov</t>
  </si>
  <si>
    <t>spolu za podprogram 01.3:</t>
  </si>
  <si>
    <t>spolu za podprogram 01.2:</t>
  </si>
  <si>
    <t>Podprogram 01.4 Prezentácia obce</t>
  </si>
  <si>
    <t>spolu za podprgram 01.4:</t>
  </si>
  <si>
    <t>Podprogram 01.5 Výdavky verejnej správy - poskytnuté dotácie</t>
  </si>
  <si>
    <t>spolu za podprogram 01.5:</t>
  </si>
  <si>
    <t>Program 02 Služby občanom</t>
  </si>
  <si>
    <t>Podprogram 02.1 Administratívne služby pre občanov</t>
  </si>
  <si>
    <t>Podprogram 02.2 Cintorínske služby</t>
  </si>
  <si>
    <t>spolu za podprogram 02.2:</t>
  </si>
  <si>
    <t>Podprogram 02.3 Obecný rozhlas</t>
  </si>
  <si>
    <t>Celkom za program 01 Plánovanie, manažment, kontrola, podporná činnosť</t>
  </si>
  <si>
    <t>Celkom za program 02 Služby občanom</t>
  </si>
  <si>
    <t>Program 03 Bezpečnosť, právo, poriadok</t>
  </si>
  <si>
    <t>Podprogram 03.1 Ochrana pred požiarmi</t>
  </si>
  <si>
    <t>Podprogram 03.2 Civilná obrana (CO sklad)</t>
  </si>
  <si>
    <t>spolu za podprogram 03.2:</t>
  </si>
  <si>
    <t>Celkom za program 03 Bezpečnosť, právo, poriadok</t>
  </si>
  <si>
    <t>Program 04 Odpadové hospodárstvo</t>
  </si>
  <si>
    <t>Podprogram 04.1 Zber a likvidácia odpadu</t>
  </si>
  <si>
    <t>spolu za podprogram 04.1:</t>
  </si>
  <si>
    <t>Podprogram 04.2 Separovaný zber</t>
  </si>
  <si>
    <t>spolu za podprogram 04.2:</t>
  </si>
  <si>
    <t>Celkom za program 04 Odpadové hospodárstvo</t>
  </si>
  <si>
    <t>Program 05 Komunikácie a verejné priestranstvá</t>
  </si>
  <si>
    <t>Podprogram 05.1 Doprava</t>
  </si>
  <si>
    <t>spolu za podprogram 05.1:</t>
  </si>
  <si>
    <t>Podprogram 05.2 Správa a údržba ciest</t>
  </si>
  <si>
    <t>spolu za podprogram 05.2:</t>
  </si>
  <si>
    <t>Celkom za program 05 Komunikácia a verejné priestranstvá</t>
  </si>
  <si>
    <t>Program 06 Vzdelávanie</t>
  </si>
  <si>
    <t>Podprogram 06.1 Základná škola</t>
  </si>
  <si>
    <t>spolu za podprogram 06.1:</t>
  </si>
  <si>
    <t>Podprogram 06.2 Materská škola</t>
  </si>
  <si>
    <t>spolu za podprogram 06.2:</t>
  </si>
  <si>
    <t>Podprogram 06.3 Školský klub detí</t>
  </si>
  <si>
    <t>spolu za podprogram 06.3:</t>
  </si>
  <si>
    <t>Podprogram 06.4 Školské stravovanie</t>
  </si>
  <si>
    <t>spolu za podprogram 06.4:</t>
  </si>
  <si>
    <t>Celkom za program 06 Vzdelávanie</t>
  </si>
  <si>
    <t>Program 07 Šport</t>
  </si>
  <si>
    <t>Podprogram 07.1 Telovýchovná jednota (futbalový klub)</t>
  </si>
  <si>
    <t>spolu za podprogram 07.1:</t>
  </si>
  <si>
    <t>Celkom za program 07 Šport:</t>
  </si>
  <si>
    <t>Program 08 Kultúra</t>
  </si>
  <si>
    <t>Podprogram 08.1 Kultúrny dom</t>
  </si>
  <si>
    <t>spolu za podprogram 08.1:</t>
  </si>
  <si>
    <t>Prvok 08.1.1 Kultúrne podujatia</t>
  </si>
  <si>
    <t>Podprogram 08.2 Miestna ľudová knižnica</t>
  </si>
  <si>
    <t>spolu za podprogram 08.2:</t>
  </si>
  <si>
    <t>Podprogram 08.3 Vysielacie a vydavateľské práva</t>
  </si>
  <si>
    <t>spolu za podprogram 08.3:</t>
  </si>
  <si>
    <t>Celkom za program 08 Kultúra</t>
  </si>
  <si>
    <t>Program 09 Prostredie pre život</t>
  </si>
  <si>
    <t>Podprogram 09.1 Verejná zeleň</t>
  </si>
  <si>
    <t>spolu za podprogram 09.1:</t>
  </si>
  <si>
    <t>Podprogram 09.2 Zásobovanie vodou</t>
  </si>
  <si>
    <t>spolu za podprogram 09.2:</t>
  </si>
  <si>
    <t>Podprogram 09.3 Verejné osvetlenie</t>
  </si>
  <si>
    <t>spolu za podprogram 09.3:</t>
  </si>
  <si>
    <t>Celkom za program 09 Prostredie pre život</t>
  </si>
  <si>
    <t>Program 10 Sociálne služby</t>
  </si>
  <si>
    <t>Podprogram 10.1 Hmotná núdza</t>
  </si>
  <si>
    <t>spolu za podprogram 10.1:</t>
  </si>
  <si>
    <t>Podprogram 10.2 Starostlivosť o seniorov</t>
  </si>
  <si>
    <t>spolu za podprogram 10.2:</t>
  </si>
  <si>
    <t>Podprogram 10.3 Aktivačná činnosť</t>
  </si>
  <si>
    <t>Celkom za program 10 Sociálne služby</t>
  </si>
  <si>
    <t>Program 11 Kapitálové výdavky</t>
  </si>
  <si>
    <t>Podprogram 11.1 Investičné akcie</t>
  </si>
  <si>
    <t>spolu za podprogram 11.1:</t>
  </si>
  <si>
    <t>Celkom za program 11 Kapitálové výdavky</t>
  </si>
  <si>
    <t>Program 12 Finančné operácie</t>
  </si>
  <si>
    <t>Podprogram 12.1 Dlhová služba</t>
  </si>
  <si>
    <t>Celkom za program 12 Finančné operácie:</t>
  </si>
  <si>
    <t>VÝDAVKY CELKOM:</t>
  </si>
  <si>
    <t>Príplatky osobné</t>
  </si>
  <si>
    <t>Príplatky ostatné</t>
  </si>
  <si>
    <t>príplatky osobné</t>
  </si>
  <si>
    <t>príplatky ostatné</t>
  </si>
  <si>
    <t xml:space="preserve">                   l.41</t>
  </si>
  <si>
    <t>splácanie úrokov banke</t>
  </si>
  <si>
    <t>manipul. popl. -správa o úvere</t>
  </si>
  <si>
    <t>spolu za podprogram 12.1:</t>
  </si>
  <si>
    <t>01 7.0</t>
  </si>
  <si>
    <t xml:space="preserve">              1 - 111</t>
  </si>
  <si>
    <t xml:space="preserve">                l. 111</t>
  </si>
  <si>
    <t xml:space="preserve">               1 -111</t>
  </si>
  <si>
    <t>01.1.1.6</t>
  </si>
  <si>
    <t xml:space="preserve">                   I.41</t>
  </si>
  <si>
    <t>Bežné transfery VÚC</t>
  </si>
  <si>
    <t>Poistné na úrazové poistenie</t>
  </si>
  <si>
    <t>Cestové náhrady -tuzemské</t>
  </si>
  <si>
    <t>Všeobecný materiál</t>
  </si>
  <si>
    <t>Reprezentačné</t>
  </si>
  <si>
    <t>Cestovné náhrady</t>
  </si>
  <si>
    <t>Stravovanie</t>
  </si>
  <si>
    <t>Odmeny a príspevky</t>
  </si>
  <si>
    <t>Odmeny zamestn. mimo PP                            0</t>
  </si>
  <si>
    <t>Servis, údržba opravy</t>
  </si>
  <si>
    <t>Poplatky,odvody</t>
  </si>
  <si>
    <t xml:space="preserve">                l  111</t>
  </si>
  <si>
    <t xml:space="preserve"> 06 2.0</t>
  </si>
  <si>
    <t>rok 2012</t>
  </si>
  <si>
    <r>
      <t xml:space="preserve">Rozpočet
v </t>
    </r>
    <r>
      <rPr>
        <b/>
        <sz val="10"/>
        <rFont val="Calibri"/>
        <family val="2"/>
      </rPr>
      <t>€</t>
    </r>
  </si>
  <si>
    <r>
      <t xml:space="preserve">Rozpočet
 v </t>
    </r>
    <r>
      <rPr>
        <b/>
        <sz val="10"/>
        <rFont val="Calibri"/>
        <family val="2"/>
      </rPr>
      <t>€</t>
    </r>
    <r>
      <rPr>
        <b/>
        <sz val="10"/>
        <rFont val="Arial CE"/>
        <family val="2"/>
      </rPr>
      <t xml:space="preserve"> </t>
    </r>
  </si>
  <si>
    <r>
      <t xml:space="preserve">Rozpočet
 v </t>
    </r>
    <r>
      <rPr>
        <b/>
        <sz val="10"/>
        <rFont val="Calibri"/>
        <family val="2"/>
      </rPr>
      <t>€</t>
    </r>
  </si>
  <si>
    <r>
      <t xml:space="preserve">Rozpočet 
v </t>
    </r>
    <r>
      <rPr>
        <b/>
        <sz val="10"/>
        <rFont val="Calibri"/>
        <family val="2"/>
      </rPr>
      <t>€</t>
    </r>
  </si>
  <si>
    <t>poštové a telekomunik.služby</t>
  </si>
  <si>
    <t>komunikačná infraštruktúra</t>
  </si>
  <si>
    <r>
      <t xml:space="preserve">Rozpočet                     v </t>
    </r>
    <r>
      <rPr>
        <b/>
        <sz val="10"/>
        <rFont val="Calibri"/>
        <family val="2"/>
      </rPr>
      <t>€</t>
    </r>
  </si>
  <si>
    <t>odmeny zamestnancom mimo PP</t>
  </si>
  <si>
    <r>
      <t xml:space="preserve">Rozpočet
 v </t>
    </r>
    <r>
      <rPr>
        <b/>
        <sz val="10"/>
        <rFont val="Calibri"/>
        <family val="2"/>
      </rPr>
      <t>€</t>
    </r>
    <r>
      <rPr>
        <b/>
        <sz val="10"/>
        <rFont val="Arial CE"/>
        <family val="2"/>
      </rPr>
      <t xml:space="preserve">  </t>
    </r>
  </si>
  <si>
    <t>poštovné a telekom. služby</t>
  </si>
  <si>
    <r>
      <t xml:space="preserve">Rozpočet                v </t>
    </r>
    <r>
      <rPr>
        <b/>
        <sz val="10"/>
        <rFont val="Calibri"/>
        <family val="2"/>
      </rPr>
      <t>€</t>
    </r>
  </si>
  <si>
    <r>
      <t xml:space="preserve">Rozpočet
v </t>
    </r>
    <r>
      <rPr>
        <b/>
        <sz val="10"/>
        <rFont val="Calibri"/>
        <family val="2"/>
      </rPr>
      <t>€</t>
    </r>
    <r>
      <rPr>
        <b/>
        <sz val="10"/>
        <rFont val="Arial CE"/>
        <family val="2"/>
      </rPr>
      <t xml:space="preserve">                 </t>
    </r>
  </si>
  <si>
    <r>
      <t xml:space="preserve">Rozpočet 
   v </t>
    </r>
    <r>
      <rPr>
        <b/>
        <sz val="10"/>
        <rFont val="Calibri"/>
        <family val="2"/>
      </rPr>
      <t>€</t>
    </r>
  </si>
  <si>
    <r>
      <t xml:space="preserve">Rozpočet
  v </t>
    </r>
    <r>
      <rPr>
        <b/>
        <sz val="10"/>
        <rFont val="Calibri"/>
        <family val="2"/>
      </rPr>
      <t>€</t>
    </r>
  </si>
  <si>
    <r>
      <t xml:space="preserve">Rozpočet
    v </t>
    </r>
    <r>
      <rPr>
        <b/>
        <sz val="10"/>
        <rFont val="Calibri"/>
        <family val="2"/>
      </rPr>
      <t>€</t>
    </r>
  </si>
  <si>
    <r>
      <t xml:space="preserve">Rozpočet 
  v </t>
    </r>
    <r>
      <rPr>
        <b/>
        <sz val="10"/>
        <rFont val="Calibri"/>
        <family val="2"/>
      </rPr>
      <t>€</t>
    </r>
  </si>
  <si>
    <r>
      <t xml:space="preserve">Rozpočet
   v </t>
    </r>
    <r>
      <rPr>
        <b/>
        <sz val="10"/>
        <rFont val="Calibri"/>
        <family val="2"/>
      </rPr>
      <t>€</t>
    </r>
  </si>
  <si>
    <t>I. 111</t>
  </si>
  <si>
    <t>I .111</t>
  </si>
  <si>
    <t>01 6.0</t>
  </si>
  <si>
    <t>transfer na odstupné</t>
  </si>
  <si>
    <t>transfer na odchodné</t>
  </si>
  <si>
    <t>rok 2013</t>
  </si>
  <si>
    <t>poplatok za DS,MR,odp.nádoby</t>
  </si>
  <si>
    <t>cint.popl.popl. za obrusy</t>
  </si>
  <si>
    <t>Transfer zo ŠR</t>
  </si>
  <si>
    <t>l.41</t>
  </si>
  <si>
    <t>všeobecné služby - audit</t>
  </si>
  <si>
    <t>poistenie VZP</t>
  </si>
  <si>
    <t>tarif. plat</t>
  </si>
  <si>
    <t>poistenie na NP</t>
  </si>
  <si>
    <t>poistenie  na SP</t>
  </si>
  <si>
    <t>poistenie na ÚP</t>
  </si>
  <si>
    <t>poistenie na IP</t>
  </si>
  <si>
    <t>poistenie na PvN</t>
  </si>
  <si>
    <t>rekonštruk. modernizácia VO</t>
  </si>
  <si>
    <t>rekonštrukcia, modernizácia MK</t>
  </si>
  <si>
    <t>bankový úver dlhodobý</t>
  </si>
  <si>
    <t>splatenie istiny ŠR</t>
  </si>
  <si>
    <t>splatenie istiny NFP EÚ</t>
  </si>
  <si>
    <t>lll.111</t>
  </si>
  <si>
    <t>splatenie istiny zo ŠR</t>
  </si>
  <si>
    <t>Transfer zo ŠR/NFP/</t>
  </si>
  <si>
    <t>splat. dlhodob. úveru-istiny</t>
  </si>
  <si>
    <t>Rozpočet vyvesený:</t>
  </si>
  <si>
    <t>Rozpočet zvesený:</t>
  </si>
  <si>
    <t>2  - 111</t>
  </si>
  <si>
    <t>EPFRV /NFP/</t>
  </si>
  <si>
    <t xml:space="preserve">                   l.41           </t>
  </si>
  <si>
    <t xml:space="preserve"> l.41</t>
  </si>
  <si>
    <t xml:space="preserve">Návrh rozpočtu vyvesený: </t>
  </si>
  <si>
    <t xml:space="preserve">Návrh rozpočtu zvesený:  </t>
  </si>
  <si>
    <t>Mgr. Ľubomír Baláž</t>
  </si>
  <si>
    <t>starosta obce</t>
  </si>
  <si>
    <t>2 - 11K1</t>
  </si>
  <si>
    <t>2 - 11K2</t>
  </si>
  <si>
    <t>plyn</t>
  </si>
  <si>
    <t>knihy a časopisy</t>
  </si>
  <si>
    <t>ll.41</t>
  </si>
  <si>
    <t>rekonštr. modern. det. ihriska</t>
  </si>
  <si>
    <t>08 1</t>
  </si>
  <si>
    <t>lll.11K1</t>
  </si>
  <si>
    <t>lll.11K2</t>
  </si>
  <si>
    <t>Návrh rozpočtu - príjmová časť  na roky 2012, 2013, 2014</t>
  </si>
  <si>
    <t>medzisúčet:</t>
  </si>
  <si>
    <t>Návrh rozpočtu - výdavková časť na roky 2012, 2013, 2014</t>
  </si>
  <si>
    <t>spolu za podprogram 03.1:</t>
  </si>
  <si>
    <t>rozdiel:</t>
  </si>
  <si>
    <t>príjmy:</t>
  </si>
  <si>
    <t>recyklačný fond</t>
  </si>
  <si>
    <t>I.71</t>
  </si>
  <si>
    <t xml:space="preserve">                  II.41</t>
  </si>
  <si>
    <t>Podprogram 01.6 Finančné transakcie</t>
  </si>
  <si>
    <t>spolu za podprogram 01.6:</t>
  </si>
  <si>
    <t>audit</t>
  </si>
  <si>
    <t>licencie</t>
  </si>
  <si>
    <t>Podprogram 04.3 Kanalizácia</t>
  </si>
  <si>
    <t>prečistenie kanalizácie</t>
  </si>
  <si>
    <t>spolu za podprogram 04.3:</t>
  </si>
  <si>
    <t>výdavky:</t>
  </si>
  <si>
    <t>uznesenie č. :</t>
  </si>
  <si>
    <t>rok 2014</t>
  </si>
  <si>
    <t>Daň zo stavieb - byty</t>
  </si>
  <si>
    <t>navýšenie</t>
  </si>
  <si>
    <t>príjmy navýšenie</t>
  </si>
  <si>
    <t>výdavky navýšenie</t>
  </si>
  <si>
    <t>Výdavky  navýšenie</t>
  </si>
  <si>
    <t>Príjmy navýšenie</t>
  </si>
  <si>
    <r>
      <t xml:space="preserve">Rozpočet 
v </t>
    </r>
    <r>
      <rPr>
        <sz val="10"/>
        <rFont val="Calibri"/>
        <family val="2"/>
      </rPr>
      <t>€</t>
    </r>
  </si>
  <si>
    <t>Návrh - úprava rozpočtu rozp. opatrením 2/2012        Príjmová časť</t>
  </si>
  <si>
    <t>po II. úprave</t>
  </si>
  <si>
    <t>I.111</t>
  </si>
  <si>
    <t>Tuzemské bež. transf. zo ŠR</t>
  </si>
  <si>
    <t>I.41</t>
  </si>
  <si>
    <t>Daň za komunálne odpady</t>
  </si>
  <si>
    <t>Poplatky za platby a predaj výrobkov.</t>
  </si>
  <si>
    <t>Príjmy z dobropisov</t>
  </si>
  <si>
    <t xml:space="preserve"> 3 46</t>
  </si>
  <si>
    <t>Bežný grant,transfer</t>
  </si>
  <si>
    <t>Prev. finančných prostr. z RF</t>
  </si>
  <si>
    <t xml:space="preserve"> Návrh - úprava rozpočtu rozpočt.opatr. 2/2012       Výdavková časť</t>
  </si>
  <si>
    <t>13  670,00</t>
  </si>
  <si>
    <t>rozp.rok 2012</t>
  </si>
  <si>
    <t>Podprogram 01.5 Výdavky VS z posk. Transferov</t>
  </si>
  <si>
    <t>Poistenie do Všeob. zdr. poisť.</t>
  </si>
  <si>
    <t xml:space="preserve"> 01.6.0</t>
  </si>
  <si>
    <t>Odmeny mimo PP</t>
  </si>
  <si>
    <t>Vratky</t>
  </si>
  <si>
    <t xml:space="preserve"> 01.1.1.6</t>
  </si>
  <si>
    <t>Bežné transf. RO</t>
  </si>
  <si>
    <t>rozp. rok 2012</t>
  </si>
  <si>
    <t>09.1.2.1</t>
  </si>
  <si>
    <t>Základný a tar. plat</t>
  </si>
  <si>
    <t>Osobné príplatky</t>
  </si>
  <si>
    <t>Ostatné príplatky</t>
  </si>
  <si>
    <t>Prídel do SF</t>
  </si>
  <si>
    <t xml:space="preserve"> 09.1.2.1</t>
  </si>
  <si>
    <t>Poistenie do VŠZP</t>
  </si>
  <si>
    <t>Bežné transfery ND</t>
  </si>
  <si>
    <t>Poistné na NP</t>
  </si>
  <si>
    <t>Poistné na SP</t>
  </si>
  <si>
    <t>Poistné na ÚP</t>
  </si>
  <si>
    <t>Poistné na IP</t>
  </si>
  <si>
    <t>Poistné na PvN</t>
  </si>
  <si>
    <t>Poistné do RF solidarity</t>
  </si>
  <si>
    <t>632 001 1</t>
  </si>
  <si>
    <t>Energie EE</t>
  </si>
  <si>
    <t>632 001 2</t>
  </si>
  <si>
    <t>Energie plyn</t>
  </si>
  <si>
    <t>l.111</t>
  </si>
  <si>
    <t>Rutinná a štandardná údržba objekt</t>
  </si>
  <si>
    <t>po II.  úprave</t>
  </si>
  <si>
    <t xml:space="preserve"> 06.2.0</t>
  </si>
  <si>
    <t xml:space="preserve">  06.2.0</t>
  </si>
  <si>
    <t>Poistenie do ostatných poisťovní</t>
  </si>
  <si>
    <t>Poistenie na NP</t>
  </si>
  <si>
    <t>Poistenie na SP</t>
  </si>
  <si>
    <t>Poistenie na ÚP</t>
  </si>
  <si>
    <t>Poistenie na IP</t>
  </si>
  <si>
    <t>Poistenie na PvN</t>
  </si>
  <si>
    <t>Poistenie do RF a solidar.</t>
  </si>
  <si>
    <t>II.46</t>
  </si>
  <si>
    <t>Rekonštruk. modernizácia z RF</t>
  </si>
  <si>
    <t xml:space="preserve"> 04.5.1</t>
  </si>
  <si>
    <t>Program 12 Úverové zaťaženie</t>
  </si>
  <si>
    <t>Podprogram 12.2 Poskytnuté návratné výpomoci</t>
  </si>
  <si>
    <t>III.41</t>
  </si>
  <si>
    <t>Poskyt. fin. výpomovi ost.subj.VS</t>
  </si>
  <si>
    <t xml:space="preserve"> 06.3.0.</t>
  </si>
  <si>
    <t>V súlade s odst.2 písmenom b)§ 14 zákona č. 583/2004 Z.z. o rozpočtových pravidlách územnej samosprávy</t>
  </si>
  <si>
    <t>a o zmene a doplnení niektorých zákonov predkladám obecnému zastupiteľstvu návrh na povolené prekročenie výdavkov pri dosiahnutí vyššícj ptríjmov a to</t>
  </si>
  <si>
    <t xml:space="preserve"> dosiahnutí</t>
  </si>
  <si>
    <t>Návrh vyvesený:</t>
  </si>
  <si>
    <t>Návrh zvesený</t>
  </si>
  <si>
    <t>OZ konané dňa:                                      Schválené uznesením č:</t>
  </si>
  <si>
    <t>Úprava vyvesená:</t>
  </si>
  <si>
    <t>Úprava zvesená:</t>
  </si>
  <si>
    <t xml:space="preserve">      </t>
  </si>
  <si>
    <t>Rozpočet na rok 2012 po II. úprave pri navýšení príjmov a výdavkov vo výške 225 154,00</t>
  </si>
  <si>
    <t>vyšších príjmov a to:</t>
  </si>
  <si>
    <t>Návrh na Zmenu rozpočtu rozpočtovým opatrením č. 2/2012</t>
  </si>
  <si>
    <t>08.2.0.9</t>
  </si>
  <si>
    <t>Návrh predkladá: Mgr. Ľubomír Baláž, starosta obce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</si>
</sst>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_S_k"/>
    <numFmt numFmtId="165" formatCode="#,##0.00;[Red]#,##0.00"/>
    <numFmt numFmtId="166" formatCode="0.00;[Red]0.00"/>
    <numFmt numFmtId="167" formatCode="#,##0;[Red]#,##0"/>
    <numFmt numFmtId="168" formatCode="0.0"/>
    <numFmt numFmtId="169" formatCode="_-* #,##0.000\ _S_k_-;\-* #,##0.000\ _S_k_-;_-* &quot;-&quot;??\ _S_k_-;_-@_-"/>
    <numFmt numFmtId="170" formatCode="_-* #,##0.0000\ _S_k_-;\-* #,##0.0000\ _S_k_-;_-* &quot;-&quot;??\ _S_k_-;_-@_-"/>
    <numFmt numFmtId="171" formatCode="_-* #,##0.00000\ _S_k_-;\-* #,##0.00000\ _S_k_-;_-* &quot;-&quot;??\ _S_k_-;_-@_-"/>
    <numFmt numFmtId="172" formatCode="_-* #,##0.000000\ _S_k_-;\-* #,##0.000000\ _S_k_-;_-* &quot;-&quot;??\ _S_k_-;_-@_-"/>
    <numFmt numFmtId="173" formatCode="_-* #,##0.0000000\ _S_k_-;\-* #,##0.0000000\ _S_k_-;_-* &quot;-&quot;??\ _S_k_-;_-@_-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 CE"/>
      <family val="0"/>
    </font>
    <font>
      <b/>
      <sz val="20"/>
      <name val="Arial CE"/>
      <family val="0"/>
    </font>
    <font>
      <b/>
      <sz val="10"/>
      <name val="Calibri"/>
      <family val="2"/>
    </font>
    <font>
      <sz val="14"/>
      <name val="Arial CE"/>
      <family val="0"/>
    </font>
    <font>
      <sz val="11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0"/>
      <color indexed="8"/>
      <name val="Arial CE"/>
      <family val="0"/>
    </font>
    <font>
      <b/>
      <sz val="22"/>
      <color indexed="17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17"/>
      <name val="Arial CE"/>
      <family val="0"/>
    </font>
    <font>
      <sz val="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0"/>
      <name val="Calibri"/>
      <family val="2"/>
    </font>
    <font>
      <sz val="16"/>
      <name val="Arial CE"/>
      <family val="0"/>
    </font>
    <font>
      <sz val="9"/>
      <name val="Arial CE"/>
      <family val="0"/>
    </font>
    <font>
      <b/>
      <sz val="14"/>
      <color indexed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9"/>
      </left>
      <right/>
      <top/>
      <bottom style="thin">
        <color indexed="9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17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17" fontId="0" fillId="0" borderId="14" xfId="0" applyNumberFormat="1" applyBorder="1" applyAlignment="1">
      <alignment/>
    </xf>
    <xf numFmtId="17" fontId="0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8" xfId="0" applyBorder="1" applyAlignment="1">
      <alignment/>
    </xf>
    <xf numFmtId="17" fontId="0" fillId="0" borderId="29" xfId="0" applyNumberFormat="1" applyBorder="1" applyAlignment="1">
      <alignment/>
    </xf>
    <xf numFmtId="17" fontId="0" fillId="0" borderId="23" xfId="0" applyNumberFormat="1" applyBorder="1" applyAlignment="1">
      <alignment/>
    </xf>
    <xf numFmtId="17" fontId="2" fillId="0" borderId="17" xfId="0" applyNumberFormat="1" applyFont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17" fontId="0" fillId="0" borderId="3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0" fontId="0" fillId="0" borderId="30" xfId="0" applyFill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17" fontId="0" fillId="0" borderId="15" xfId="0" applyNumberFormat="1" applyBorder="1" applyAlignment="1">
      <alignment/>
    </xf>
    <xf numFmtId="17" fontId="0" fillId="0" borderId="21" xfId="0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8" xfId="0" applyFont="1" applyBorder="1" applyAlignment="1">
      <alignment/>
    </xf>
    <xf numFmtId="0" fontId="5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7" fontId="0" fillId="0" borderId="1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17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0" fontId="0" fillId="0" borderId="40" xfId="0" applyBorder="1" applyAlignment="1">
      <alignment/>
    </xf>
    <xf numFmtId="164" fontId="2" fillId="0" borderId="41" xfId="0" applyNumberFormat="1" applyFont="1" applyBorder="1" applyAlignment="1">
      <alignment horizontal="center" wrapText="1"/>
    </xf>
    <xf numFmtId="164" fontId="2" fillId="0" borderId="4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 wrapText="1"/>
    </xf>
    <xf numFmtId="164" fontId="17" fillId="0" borderId="0" xfId="0" applyNumberFormat="1" applyFont="1" applyFill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43" xfId="0" applyBorder="1" applyAlignment="1">
      <alignment/>
    </xf>
    <xf numFmtId="3" fontId="0" fillId="0" borderId="24" xfId="0" applyNumberFormat="1" applyBorder="1" applyAlignment="1">
      <alignment/>
    </xf>
    <xf numFmtId="0" fontId="2" fillId="0" borderId="0" xfId="0" applyFont="1" applyAlignment="1">
      <alignment/>
    </xf>
    <xf numFmtId="164" fontId="0" fillId="0" borderId="15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18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1" xfId="0" applyBorder="1" applyAlignment="1">
      <alignment horizontal="right"/>
    </xf>
    <xf numFmtId="164" fontId="2" fillId="0" borderId="40" xfId="0" applyNumberFormat="1" applyFont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33" xfId="0" applyNumberFormat="1" applyFont="1" applyBorder="1" applyAlignment="1">
      <alignment horizontal="right"/>
    </xf>
    <xf numFmtId="164" fontId="0" fillId="0" borderId="21" xfId="0" applyNumberFormat="1" applyFill="1" applyBorder="1" applyAlignment="1">
      <alignment horizontal="right"/>
    </xf>
    <xf numFmtId="164" fontId="2" fillId="0" borderId="19" xfId="0" applyNumberFormat="1" applyFont="1" applyBorder="1" applyAlignment="1">
      <alignment/>
    </xf>
    <xf numFmtId="164" fontId="0" fillId="33" borderId="0" xfId="0" applyNumberFormat="1" applyFill="1" applyAlignment="1">
      <alignment horizontal="right"/>
    </xf>
    <xf numFmtId="164" fontId="2" fillId="0" borderId="44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0" fillId="34" borderId="0" xfId="0" applyNumberFormat="1" applyFill="1" applyAlignment="1">
      <alignment horizontal="right"/>
    </xf>
    <xf numFmtId="165" fontId="0" fillId="0" borderId="0" xfId="0" applyNumberFormat="1" applyBorder="1" applyAlignment="1">
      <alignment/>
    </xf>
    <xf numFmtId="164" fontId="0" fillId="0" borderId="24" xfId="0" applyNumberFormat="1" applyBorder="1" applyAlignment="1">
      <alignment horizontal="right"/>
    </xf>
    <xf numFmtId="17" fontId="0" fillId="0" borderId="15" xfId="0" applyNumberFormat="1" applyBorder="1" applyAlignment="1">
      <alignment horizontal="right"/>
    </xf>
    <xf numFmtId="0" fontId="2" fillId="0" borderId="45" xfId="0" applyFont="1" applyBorder="1" applyAlignment="1">
      <alignment/>
    </xf>
    <xf numFmtId="17" fontId="0" fillId="0" borderId="46" xfId="0" applyNumberFormat="1" applyBorder="1" applyAlignment="1">
      <alignment/>
    </xf>
    <xf numFmtId="17" fontId="0" fillId="0" borderId="21" xfId="0" applyNumberFormat="1" applyBorder="1" applyAlignment="1">
      <alignment horizontal="right"/>
    </xf>
    <xf numFmtId="165" fontId="0" fillId="0" borderId="15" xfId="0" applyNumberFormat="1" applyBorder="1" applyAlignment="1">
      <alignment/>
    </xf>
    <xf numFmtId="0" fontId="2" fillId="0" borderId="0" xfId="0" applyFont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2" fillId="0" borderId="33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23" xfId="0" applyNumberFormat="1" applyFont="1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15" xfId="0" applyNumberFormat="1" applyFill="1" applyBorder="1" applyAlignment="1">
      <alignment/>
    </xf>
    <xf numFmtId="164" fontId="2" fillId="0" borderId="33" xfId="0" applyNumberFormat="1" applyFont="1" applyBorder="1" applyAlignment="1">
      <alignment/>
    </xf>
    <xf numFmtId="17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41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wrapText="1"/>
    </xf>
    <xf numFmtId="0" fontId="2" fillId="0" borderId="3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164" fontId="0" fillId="0" borderId="26" xfId="0" applyNumberFormat="1" applyBorder="1" applyAlignment="1">
      <alignment horizontal="right"/>
    </xf>
    <xf numFmtId="164" fontId="2" fillId="0" borderId="38" xfId="0" applyNumberFormat="1" applyFont="1" applyBorder="1" applyAlignment="1">
      <alignment horizontal="right"/>
    </xf>
    <xf numFmtId="4" fontId="0" fillId="0" borderId="4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2" fillId="0" borderId="50" xfId="0" applyNumberFormat="1" applyFont="1" applyBorder="1" applyAlignment="1">
      <alignment wrapText="1"/>
    </xf>
    <xf numFmtId="4" fontId="0" fillId="0" borderId="51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52" xfId="0" applyNumberFormat="1" applyFont="1" applyBorder="1" applyAlignment="1">
      <alignment horizontal="center" wrapText="1"/>
    </xf>
    <xf numFmtId="4" fontId="0" fillId="33" borderId="0" xfId="0" applyNumberFormat="1" applyFill="1" applyAlignment="1">
      <alignment/>
    </xf>
    <xf numFmtId="4" fontId="0" fillId="0" borderId="19" xfId="0" applyNumberFormat="1" applyBorder="1" applyAlignment="1">
      <alignment/>
    </xf>
    <xf numFmtId="4" fontId="2" fillId="0" borderId="44" xfId="0" applyNumberFormat="1" applyFont="1" applyBorder="1" applyAlignment="1">
      <alignment/>
    </xf>
    <xf numFmtId="4" fontId="0" fillId="0" borderId="53" xfId="0" applyNumberFormat="1" applyBorder="1" applyAlignment="1">
      <alignment/>
    </xf>
    <xf numFmtId="4" fontId="2" fillId="0" borderId="44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2" fillId="0" borderId="4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2" fillId="0" borderId="54" xfId="44" applyNumberFormat="1" applyFont="1" applyBorder="1" applyAlignment="1">
      <alignment/>
    </xf>
    <xf numFmtId="4" fontId="2" fillId="0" borderId="54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2" fillId="0" borderId="44" xfId="44" applyNumberFormat="1" applyFont="1" applyBorder="1" applyAlignment="1">
      <alignment/>
    </xf>
    <xf numFmtId="4" fontId="5" fillId="35" borderId="0" xfId="0" applyNumberFormat="1" applyFont="1" applyFill="1" applyAlignment="1">
      <alignment/>
    </xf>
    <xf numFmtId="4" fontId="2" fillId="0" borderId="55" xfId="0" applyNumberFormat="1" applyFont="1" applyBorder="1" applyAlignment="1">
      <alignment horizontal="center" wrapText="1"/>
    </xf>
    <xf numFmtId="4" fontId="0" fillId="0" borderId="24" xfId="0" applyNumberFormat="1" applyFont="1" applyBorder="1" applyAlignment="1">
      <alignment/>
    </xf>
    <xf numFmtId="165" fontId="0" fillId="0" borderId="36" xfId="0" applyNumberFormat="1" applyBorder="1" applyAlignment="1">
      <alignment/>
    </xf>
    <xf numFmtId="4" fontId="0" fillId="0" borderId="47" xfId="0" applyNumberFormat="1" applyFont="1" applyBorder="1" applyAlignment="1">
      <alignment/>
    </xf>
    <xf numFmtId="4" fontId="0" fillId="0" borderId="56" xfId="0" applyNumberFormat="1" applyFont="1" applyBorder="1" applyAlignment="1">
      <alignment/>
    </xf>
    <xf numFmtId="4" fontId="0" fillId="0" borderId="57" xfId="0" applyNumberFormat="1" applyFont="1" applyBorder="1" applyAlignment="1">
      <alignment/>
    </xf>
    <xf numFmtId="4" fontId="0" fillId="0" borderId="47" xfId="44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4" fontId="0" fillId="0" borderId="58" xfId="0" applyNumberFormat="1" applyFont="1" applyBorder="1" applyAlignment="1">
      <alignment/>
    </xf>
    <xf numFmtId="4" fontId="0" fillId="0" borderId="47" xfId="33" applyNumberFormat="1" applyFont="1" applyBorder="1" applyAlignment="1">
      <alignment/>
    </xf>
    <xf numFmtId="4" fontId="0" fillId="0" borderId="59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3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164" fontId="5" fillId="35" borderId="0" xfId="0" applyNumberFormat="1" applyFont="1" applyFill="1" applyAlignment="1">
      <alignment horizontal="right" vertical="center"/>
    </xf>
    <xf numFmtId="4" fontId="2" fillId="0" borderId="52" xfId="0" applyNumberFormat="1" applyFont="1" applyBorder="1" applyAlignment="1">
      <alignment horizontal="center" vertical="center" wrapText="1"/>
    </xf>
    <xf numFmtId="4" fontId="2" fillId="0" borderId="40" xfId="44" applyNumberFormat="1" applyFont="1" applyBorder="1" applyAlignment="1">
      <alignment/>
    </xf>
    <xf numFmtId="3" fontId="0" fillId="0" borderId="28" xfId="0" applyNumberFormat="1" applyBorder="1" applyAlignment="1">
      <alignment/>
    </xf>
    <xf numFmtId="1" fontId="0" fillId="0" borderId="15" xfId="0" applyNumberFormat="1" applyBorder="1" applyAlignment="1">
      <alignment horizontal="right"/>
    </xf>
    <xf numFmtId="49" fontId="0" fillId="0" borderId="15" xfId="0" applyNumberFormat="1" applyBorder="1" applyAlignment="1">
      <alignment/>
    </xf>
    <xf numFmtId="164" fontId="2" fillId="0" borderId="0" xfId="0" applyNumberFormat="1" applyFont="1" applyAlignment="1">
      <alignment horizontal="center"/>
    </xf>
    <xf numFmtId="0" fontId="2" fillId="0" borderId="44" xfId="0" applyFont="1" applyBorder="1" applyAlignment="1">
      <alignment/>
    </xf>
    <xf numFmtId="0" fontId="2" fillId="0" borderId="34" xfId="0" applyFont="1" applyBorder="1" applyAlignment="1">
      <alignment wrapText="1"/>
    </xf>
    <xf numFmtId="0" fontId="0" fillId="0" borderId="35" xfId="0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60" xfId="0" applyFont="1" applyFill="1" applyBorder="1" applyAlignment="1">
      <alignment/>
    </xf>
    <xf numFmtId="0" fontId="16" fillId="0" borderId="61" xfId="0" applyFont="1" applyFill="1" applyBorder="1" applyAlignment="1">
      <alignment/>
    </xf>
    <xf numFmtId="0" fontId="8" fillId="0" borderId="62" xfId="0" applyFont="1" applyFill="1" applyBorder="1" applyAlignment="1">
      <alignment horizontal="right"/>
    </xf>
    <xf numFmtId="0" fontId="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16" fillId="0" borderId="63" xfId="0" applyFont="1" applyFill="1" applyBorder="1" applyAlignment="1">
      <alignment/>
    </xf>
    <xf numFmtId="3" fontId="8" fillId="0" borderId="63" xfId="0" applyNumberFormat="1" applyFont="1" applyFill="1" applyBorder="1" applyAlignment="1">
      <alignment horizontal="center"/>
    </xf>
    <xf numFmtId="0" fontId="16" fillId="0" borderId="65" xfId="0" applyFont="1" applyFill="1" applyBorder="1" applyAlignment="1">
      <alignment/>
    </xf>
    <xf numFmtId="0" fontId="8" fillId="0" borderId="66" xfId="0" applyFont="1" applyFill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68" xfId="0" applyBorder="1" applyAlignment="1">
      <alignment/>
    </xf>
    <xf numFmtId="0" fontId="0" fillId="0" borderId="59" xfId="0" applyBorder="1" applyAlignment="1">
      <alignment/>
    </xf>
    <xf numFmtId="4" fontId="0" fillId="0" borderId="26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36" xfId="0" applyNumberFormat="1" applyFont="1" applyBorder="1" applyAlignment="1">
      <alignment/>
    </xf>
    <xf numFmtId="0" fontId="0" fillId="0" borderId="16" xfId="0" applyFill="1" applyBorder="1" applyAlignment="1">
      <alignment/>
    </xf>
    <xf numFmtId="17" fontId="0" fillId="0" borderId="15" xfId="0" applyNumberFormat="1" applyFon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7" fontId="0" fillId="0" borderId="26" xfId="0" applyNumberFormat="1" applyBorder="1" applyAlignment="1">
      <alignment horizontal="right"/>
    </xf>
    <xf numFmtId="4" fontId="0" fillId="0" borderId="28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4" fontId="0" fillId="0" borderId="48" xfId="0" applyNumberFormat="1" applyFont="1" applyBorder="1" applyAlignment="1">
      <alignment/>
    </xf>
    <xf numFmtId="17" fontId="2" fillId="0" borderId="69" xfId="0" applyNumberFormat="1" applyFont="1" applyBorder="1" applyAlignment="1">
      <alignment/>
    </xf>
    <xf numFmtId="0" fontId="0" fillId="0" borderId="70" xfId="0" applyBorder="1" applyAlignment="1">
      <alignment/>
    </xf>
    <xf numFmtId="164" fontId="0" fillId="0" borderId="12" xfId="0" applyNumberFormat="1" applyBorder="1" applyAlignment="1">
      <alignment horizontal="right"/>
    </xf>
    <xf numFmtId="4" fontId="0" fillId="0" borderId="70" xfId="0" applyNumberFormat="1" applyFont="1" applyBorder="1" applyAlignment="1">
      <alignment/>
    </xf>
    <xf numFmtId="164" fontId="2" fillId="0" borderId="52" xfId="0" applyNumberFormat="1" applyFont="1" applyBorder="1" applyAlignment="1">
      <alignment horizontal="right"/>
    </xf>
    <xf numFmtId="4" fontId="2" fillId="0" borderId="71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72" xfId="0" applyFont="1" applyBorder="1" applyAlignment="1">
      <alignment/>
    </xf>
    <xf numFmtId="0" fontId="0" fillId="0" borderId="45" xfId="0" applyBorder="1" applyAlignment="1">
      <alignment horizontal="right"/>
    </xf>
    <xf numFmtId="17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36" xfId="0" applyBorder="1" applyAlignment="1">
      <alignment horizontal="right"/>
    </xf>
    <xf numFmtId="17" fontId="0" fillId="0" borderId="15" xfId="0" applyNumberFormat="1" applyBorder="1" applyAlignment="1">
      <alignment horizontal="left"/>
    </xf>
    <xf numFmtId="17" fontId="0" fillId="0" borderId="36" xfId="0" applyNumberFormat="1" applyBorder="1" applyAlignment="1">
      <alignment horizontal="right"/>
    </xf>
    <xf numFmtId="17" fontId="0" fillId="0" borderId="7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7" fontId="0" fillId="0" borderId="26" xfId="0" applyNumberFormat="1" applyBorder="1" applyAlignment="1">
      <alignment/>
    </xf>
    <xf numFmtId="4" fontId="0" fillId="0" borderId="26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0" fontId="0" fillId="0" borderId="0" xfId="0" applyBorder="1" applyAlignment="1">
      <alignment horizontal="right"/>
    </xf>
    <xf numFmtId="4" fontId="0" fillId="0" borderId="55" xfId="0" applyNumberFormat="1" applyBorder="1" applyAlignment="1">
      <alignment/>
    </xf>
    <xf numFmtId="164" fontId="0" fillId="0" borderId="31" xfId="0" applyNumberFormat="1" applyBorder="1" applyAlignment="1">
      <alignment horizontal="right"/>
    </xf>
    <xf numFmtId="4" fontId="0" fillId="0" borderId="31" xfId="0" applyNumberFormat="1" applyBorder="1" applyAlignment="1">
      <alignment/>
    </xf>
    <xf numFmtId="165" fontId="0" fillId="0" borderId="21" xfId="0" applyNumberFormat="1" applyBorder="1" applyAlignment="1">
      <alignment/>
    </xf>
    <xf numFmtId="4" fontId="0" fillId="0" borderId="74" xfId="0" applyNumberFormat="1" applyFont="1" applyBorder="1" applyAlignment="1">
      <alignment/>
    </xf>
    <xf numFmtId="17" fontId="0" fillId="0" borderId="46" xfId="0" applyNumberFormat="1" applyBorder="1" applyAlignment="1">
      <alignment horizontal="right"/>
    </xf>
    <xf numFmtId="0" fontId="19" fillId="0" borderId="0" xfId="0" applyFont="1" applyAlignment="1">
      <alignment/>
    </xf>
    <xf numFmtId="0" fontId="20" fillId="0" borderId="2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164" fontId="0" fillId="0" borderId="15" xfId="0" applyNumberFormat="1" applyFont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19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0" fillId="0" borderId="12" xfId="0" applyFill="1" applyBorder="1" applyAlignment="1">
      <alignment/>
    </xf>
    <xf numFmtId="164" fontId="2" fillId="0" borderId="26" xfId="0" applyNumberFormat="1" applyFont="1" applyBorder="1" applyAlignment="1">
      <alignment horizontal="center"/>
    </xf>
    <xf numFmtId="4" fontId="2" fillId="0" borderId="75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4" fontId="2" fillId="0" borderId="76" xfId="0" applyNumberFormat="1" applyFont="1" applyBorder="1" applyAlignment="1">
      <alignment horizontal="center"/>
    </xf>
    <xf numFmtId="4" fontId="2" fillId="0" borderId="77" xfId="0" applyNumberFormat="1" applyFont="1" applyBorder="1" applyAlignment="1">
      <alignment horizontal="center" wrapText="1"/>
    </xf>
    <xf numFmtId="166" fontId="0" fillId="0" borderId="26" xfId="0" applyNumberFormat="1" applyBorder="1" applyAlignment="1">
      <alignment horizontal="right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 wrapText="1"/>
    </xf>
    <xf numFmtId="165" fontId="0" fillId="0" borderId="15" xfId="0" applyNumberFormat="1" applyFill="1" applyBorder="1" applyAlignment="1">
      <alignment horizontal="right"/>
    </xf>
    <xf numFmtId="0" fontId="2" fillId="0" borderId="71" xfId="0" applyFont="1" applyBorder="1" applyAlignment="1">
      <alignment horizontal="center" wrapText="1"/>
    </xf>
    <xf numFmtId="0" fontId="0" fillId="0" borderId="37" xfId="0" applyBorder="1" applyAlignment="1">
      <alignment horizontal="right"/>
    </xf>
    <xf numFmtId="4" fontId="0" fillId="0" borderId="75" xfId="0" applyNumberFormat="1" applyFont="1" applyBorder="1" applyAlignment="1">
      <alignment/>
    </xf>
    <xf numFmtId="4" fontId="0" fillId="0" borderId="58" xfId="0" applyNumberFormat="1" applyBorder="1" applyAlignment="1">
      <alignment/>
    </xf>
    <xf numFmtId="4" fontId="0" fillId="0" borderId="77" xfId="0" applyNumberFormat="1" applyBorder="1" applyAlignment="1">
      <alignment/>
    </xf>
    <xf numFmtId="165" fontId="2" fillId="36" borderId="40" xfId="0" applyNumberFormat="1" applyFont="1" applyFill="1" applyBorder="1" applyAlignment="1">
      <alignment/>
    </xf>
    <xf numFmtId="165" fontId="0" fillId="0" borderId="26" xfId="0" applyNumberFormat="1" applyBorder="1" applyAlignment="1">
      <alignment/>
    </xf>
    <xf numFmtId="4" fontId="2" fillId="0" borderId="80" xfId="0" applyNumberFormat="1" applyFont="1" applyBorder="1" applyAlignment="1">
      <alignment wrapText="1"/>
    </xf>
    <xf numFmtId="4" fontId="0" fillId="0" borderId="81" xfId="0" applyNumberFormat="1" applyBorder="1" applyAlignment="1">
      <alignment/>
    </xf>
    <xf numFmtId="165" fontId="0" fillId="0" borderId="26" xfId="0" applyNumberFormat="1" applyFill="1" applyBorder="1" applyAlignment="1">
      <alignment horizontal="right"/>
    </xf>
    <xf numFmtId="166" fontId="0" fillId="0" borderId="26" xfId="0" applyNumberFormat="1" applyBorder="1" applyAlignment="1">
      <alignment/>
    </xf>
    <xf numFmtId="0" fontId="2" fillId="0" borderId="13" xfId="0" applyFont="1" applyBorder="1" applyAlignment="1">
      <alignment wrapText="1"/>
    </xf>
    <xf numFmtId="164" fontId="2" fillId="0" borderId="78" xfId="0" applyNumberFormat="1" applyFont="1" applyBorder="1" applyAlignment="1">
      <alignment horizontal="center"/>
    </xf>
    <xf numFmtId="164" fontId="2" fillId="0" borderId="71" xfId="0" applyNumberFormat="1" applyFont="1" applyBorder="1" applyAlignment="1">
      <alignment horizontal="center" wrapText="1"/>
    </xf>
    <xf numFmtId="164" fontId="2" fillId="0" borderId="79" xfId="0" applyNumberFormat="1" applyFont="1" applyBorder="1" applyAlignment="1">
      <alignment horizontal="center" wrapText="1"/>
    </xf>
    <xf numFmtId="165" fontId="0" fillId="0" borderId="36" xfId="0" applyNumberFormat="1" applyBorder="1" applyAlignment="1">
      <alignment horizontal="right"/>
    </xf>
    <xf numFmtId="164" fontId="0" fillId="0" borderId="36" xfId="0" applyNumberFormat="1" applyBorder="1" applyAlignment="1">
      <alignment horizontal="right"/>
    </xf>
    <xf numFmtId="164" fontId="2" fillId="0" borderId="41" xfId="0" applyNumberFormat="1" applyFont="1" applyBorder="1" applyAlignment="1">
      <alignment horizontal="right"/>
    </xf>
    <xf numFmtId="17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2" fillId="0" borderId="36" xfId="0" applyNumberFormat="1" applyFont="1" applyBorder="1" applyAlignment="1">
      <alignment horizontal="center" wrapText="1"/>
    </xf>
    <xf numFmtId="0" fontId="0" fillId="0" borderId="0" xfId="0" applyFill="1" applyAlignment="1">
      <alignment horizontal="right"/>
    </xf>
    <xf numFmtId="4" fontId="0" fillId="0" borderId="76" xfId="0" applyNumberFormat="1" applyBorder="1" applyAlignment="1">
      <alignment/>
    </xf>
    <xf numFmtId="4" fontId="0" fillId="0" borderId="58" xfId="33" applyNumberFormat="1" applyFont="1" applyBorder="1" applyAlignment="1">
      <alignment/>
    </xf>
    <xf numFmtId="4" fontId="0" fillId="0" borderId="58" xfId="44" applyNumberFormat="1" applyFont="1" applyBorder="1" applyAlignment="1">
      <alignment/>
    </xf>
    <xf numFmtId="4" fontId="0" fillId="0" borderId="15" xfId="33" applyNumberFormat="1" applyFont="1" applyBorder="1" applyAlignment="1">
      <alignment/>
    </xf>
    <xf numFmtId="4" fontId="0" fillId="0" borderId="15" xfId="44" applyNumberFormat="1" applyFont="1" applyBorder="1" applyAlignment="1">
      <alignment/>
    </xf>
    <xf numFmtId="4" fontId="2" fillId="0" borderId="78" xfId="0" applyNumberFormat="1" applyFont="1" applyBorder="1" applyAlignment="1">
      <alignment horizontal="center"/>
    </xf>
    <xf numFmtId="4" fontId="2" fillId="0" borderId="79" xfId="0" applyNumberFormat="1" applyFont="1" applyBorder="1" applyAlignment="1">
      <alignment horizontal="center" wrapText="1"/>
    </xf>
    <xf numFmtId="4" fontId="0" fillId="0" borderId="52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4" fontId="0" fillId="0" borderId="21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right" vertical="justify" readingOrder="1"/>
    </xf>
    <xf numFmtId="164" fontId="0" fillId="0" borderId="24" xfId="0" applyNumberFormat="1" applyBorder="1" applyAlignment="1">
      <alignment horizontal="right" vertical="justify" readingOrder="1"/>
    </xf>
    <xf numFmtId="164" fontId="0" fillId="0" borderId="0" xfId="0" applyNumberFormat="1" applyAlignment="1">
      <alignment horizontal="right" vertical="justify" readingOrder="1"/>
    </xf>
    <xf numFmtId="164" fontId="0" fillId="33" borderId="0" xfId="0" applyNumberFormat="1" applyFill="1" applyAlignment="1">
      <alignment horizontal="right" vertical="justify" readingOrder="1"/>
    </xf>
    <xf numFmtId="164" fontId="0" fillId="0" borderId="15" xfId="0" applyNumberFormat="1" applyFill="1" applyBorder="1" applyAlignment="1">
      <alignment horizontal="right" vertical="justify" readingOrder="1"/>
    </xf>
    <xf numFmtId="164" fontId="0" fillId="0" borderId="26" xfId="0" applyNumberFormat="1" applyBorder="1" applyAlignment="1">
      <alignment horizontal="right" vertical="justify" readingOrder="1"/>
    </xf>
    <xf numFmtId="164" fontId="0" fillId="0" borderId="0" xfId="0" applyNumberFormat="1" applyBorder="1" applyAlignment="1">
      <alignment horizontal="right" vertical="justify" readingOrder="1"/>
    </xf>
    <xf numFmtId="164" fontId="5" fillId="35" borderId="0" xfId="0" applyNumberFormat="1" applyFont="1" applyFill="1" applyAlignment="1">
      <alignment horizontal="right" vertical="justify" readingOrder="1"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0" fontId="2" fillId="0" borderId="12" xfId="0" applyFont="1" applyBorder="1" applyAlignment="1">
      <alignment/>
    </xf>
    <xf numFmtId="164" fontId="0" fillId="0" borderId="15" xfId="0" applyNumberFormat="1" applyFont="1" applyFill="1" applyBorder="1" applyAlignment="1">
      <alignment horizontal="right" vertical="justify" readingOrder="1"/>
    </xf>
    <xf numFmtId="0" fontId="5" fillId="37" borderId="0" xfId="0" applyFont="1" applyFill="1" applyAlignment="1">
      <alignment/>
    </xf>
    <xf numFmtId="164" fontId="5" fillId="37" borderId="0" xfId="0" applyNumberFormat="1" applyFont="1" applyFill="1" applyAlignment="1">
      <alignment horizontal="center"/>
    </xf>
    <xf numFmtId="4" fontId="5" fillId="37" borderId="0" xfId="0" applyNumberFormat="1" applyFont="1" applyFill="1" applyAlignment="1">
      <alignment/>
    </xf>
    <xf numFmtId="0" fontId="0" fillId="0" borderId="79" xfId="0" applyFont="1" applyBorder="1" applyAlignment="1">
      <alignment horizontal="center" wrapText="1"/>
    </xf>
    <xf numFmtId="0" fontId="0" fillId="0" borderId="82" xfId="0" applyBorder="1" applyAlignment="1">
      <alignment/>
    </xf>
    <xf numFmtId="0" fontId="0" fillId="0" borderId="68" xfId="0" applyBorder="1" applyAlignment="1">
      <alignment horizontal="right"/>
    </xf>
    <xf numFmtId="3" fontId="0" fillId="0" borderId="68" xfId="0" applyNumberFormat="1" applyBorder="1" applyAlignment="1">
      <alignment/>
    </xf>
    <xf numFmtId="0" fontId="0" fillId="0" borderId="26" xfId="0" applyFont="1" applyBorder="1" applyAlignment="1">
      <alignment horizontal="right"/>
    </xf>
    <xf numFmtId="43" fontId="0" fillId="0" borderId="26" xfId="33" applyFon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164" fontId="2" fillId="0" borderId="26" xfId="0" applyNumberFormat="1" applyFont="1" applyBorder="1" applyAlignment="1">
      <alignment horizontal="center" wrapText="1"/>
    </xf>
    <xf numFmtId="14" fontId="0" fillId="0" borderId="15" xfId="0" applyNumberFormat="1" applyBorder="1" applyAlignment="1">
      <alignment horizontal="right"/>
    </xf>
    <xf numFmtId="14" fontId="0" fillId="0" borderId="15" xfId="0" applyNumberFormat="1" applyFont="1" applyBorder="1" applyAlignment="1">
      <alignment horizontal="right"/>
    </xf>
    <xf numFmtId="14" fontId="0" fillId="0" borderId="24" xfId="0" applyNumberFormat="1" applyBorder="1" applyAlignment="1">
      <alignment horizontal="right"/>
    </xf>
    <xf numFmtId="4" fontId="2" fillId="0" borderId="22" xfId="0" applyNumberFormat="1" applyFont="1" applyBorder="1" applyAlignment="1">
      <alignment/>
    </xf>
    <xf numFmtId="0" fontId="2" fillId="0" borderId="27" xfId="0" applyFont="1" applyBorder="1" applyAlignment="1">
      <alignment/>
    </xf>
    <xf numFmtId="164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5" xfId="0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164" fontId="0" fillId="0" borderId="0" xfId="0" applyNumberFormat="1" applyFont="1" applyAlignment="1">
      <alignment horizontal="right"/>
    </xf>
    <xf numFmtId="4" fontId="0" fillId="0" borderId="28" xfId="0" applyNumberFormat="1" applyBorder="1" applyAlignment="1">
      <alignment/>
    </xf>
    <xf numFmtId="0" fontId="2" fillId="0" borderId="37" xfId="0" applyFont="1" applyBorder="1" applyAlignment="1">
      <alignment/>
    </xf>
    <xf numFmtId="14" fontId="0" fillId="0" borderId="26" xfId="0" applyNumberFormat="1" applyBorder="1" applyAlignment="1">
      <alignment horizontal="right"/>
    </xf>
    <xf numFmtId="17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7" fontId="0" fillId="0" borderId="15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 vertical="justify" readingOrder="1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0" fontId="2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center"/>
    </xf>
    <xf numFmtId="4" fontId="25" fillId="0" borderId="0" xfId="0" applyNumberFormat="1" applyFont="1" applyAlignment="1">
      <alignment/>
    </xf>
    <xf numFmtId="0" fontId="2" fillId="0" borderId="4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38" borderId="1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19" xfId="0" applyBorder="1" applyAlignment="1">
      <alignment/>
    </xf>
    <xf numFmtId="0" fontId="0" fillId="0" borderId="44" xfId="0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6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61" xfId="0" applyFont="1" applyFill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38" borderId="17" xfId="0" applyFont="1" applyFill="1" applyBorder="1" applyAlignment="1">
      <alignment horizontal="left"/>
    </xf>
    <xf numFmtId="0" fontId="27" fillId="38" borderId="19" xfId="0" applyFont="1" applyFill="1" applyBorder="1" applyAlignment="1">
      <alignment horizontal="left"/>
    </xf>
    <xf numFmtId="0" fontId="0" fillId="0" borderId="44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9" fillId="0" borderId="6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3" fontId="8" fillId="0" borderId="63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85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65" xfId="0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1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0" fillId="38" borderId="17" xfId="0" applyFont="1" applyFill="1" applyBorder="1" applyAlignment="1">
      <alignment horizontal="left"/>
    </xf>
    <xf numFmtId="0" fontId="10" fillId="38" borderId="19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38" borderId="11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8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" fontId="2" fillId="0" borderId="17" xfId="0" applyNumberFormat="1" applyFont="1" applyBorder="1" applyAlignment="1">
      <alignment horizontal="left"/>
    </xf>
    <xf numFmtId="17" fontId="2" fillId="0" borderId="19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0" xfId="0" applyBorder="1" applyAlignment="1">
      <alignment/>
    </xf>
    <xf numFmtId="0" fontId="13" fillId="38" borderId="17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PageLayoutView="0" workbookViewId="0" topLeftCell="A103">
      <selection activeCell="H120" sqref="H120"/>
    </sheetView>
  </sheetViews>
  <sheetFormatPr defaultColWidth="9.00390625" defaultRowHeight="12.75"/>
  <cols>
    <col min="1" max="1" width="14.75390625" style="0" customWidth="1"/>
    <col min="2" max="2" width="11.00390625" style="0" customWidth="1"/>
    <col min="3" max="3" width="9.375" style="0" customWidth="1"/>
    <col min="4" max="4" width="3.75390625" style="0" customWidth="1"/>
    <col min="5" max="5" width="5.75390625" style="0" customWidth="1"/>
    <col min="6" max="6" width="24.00390625" style="0" customWidth="1"/>
    <col min="7" max="7" width="18.00390625" style="80" customWidth="1"/>
    <col min="8" max="8" width="16.00390625" style="145" customWidth="1"/>
    <col min="9" max="9" width="13.875" style="0" customWidth="1"/>
  </cols>
  <sheetData>
    <row r="1" spans="1:10" s="340" customFormat="1" ht="23.25">
      <c r="A1"/>
      <c r="B1"/>
      <c r="C1"/>
      <c r="D1"/>
      <c r="E1"/>
      <c r="F1"/>
      <c r="G1" s="80"/>
      <c r="H1" s="145"/>
      <c r="I1"/>
      <c r="J1" s="339"/>
    </row>
    <row r="2" spans="1:10" s="340" customFormat="1" ht="23.25">
      <c r="A2" s="393" t="s">
        <v>406</v>
      </c>
      <c r="B2" s="393"/>
      <c r="C2" s="393"/>
      <c r="D2" s="393"/>
      <c r="E2" s="393"/>
      <c r="F2" s="393"/>
      <c r="G2" s="394"/>
      <c r="H2" s="395"/>
      <c r="I2" s="341"/>
      <c r="J2" s="339"/>
    </row>
    <row r="3" spans="1:10" s="340" customFormat="1" ht="23.25">
      <c r="A3" t="s">
        <v>395</v>
      </c>
      <c r="B3"/>
      <c r="C3"/>
      <c r="D3"/>
      <c r="E3"/>
      <c r="F3"/>
      <c r="G3" s="80"/>
      <c r="H3" s="145"/>
      <c r="I3"/>
      <c r="J3" s="339"/>
    </row>
    <row r="4" spans="1:11" ht="12.75">
      <c r="A4" t="s">
        <v>396</v>
      </c>
      <c r="I4" t="s">
        <v>397</v>
      </c>
      <c r="J4" t="s">
        <v>4</v>
      </c>
      <c r="K4" t="s">
        <v>4</v>
      </c>
    </row>
    <row r="5" ht="12.75">
      <c r="A5" t="s">
        <v>405</v>
      </c>
    </row>
    <row r="6" spans="1:9" ht="27" customHeight="1">
      <c r="A6" s="391" t="s">
        <v>335</v>
      </c>
      <c r="B6" s="391"/>
      <c r="C6" s="391"/>
      <c r="D6" s="391"/>
      <c r="E6" s="391"/>
      <c r="F6" s="391"/>
      <c r="G6" s="391"/>
      <c r="H6" s="391"/>
      <c r="I6" s="392"/>
    </row>
    <row r="7" spans="1:8" ht="13.5" thickBot="1">
      <c r="A7" s="68"/>
      <c r="B7" s="68"/>
      <c r="C7" s="68"/>
      <c r="D7" s="68"/>
      <c r="E7" s="68"/>
      <c r="F7" s="68"/>
      <c r="G7" s="78"/>
      <c r="H7" s="146"/>
    </row>
    <row r="8" spans="1:9" ht="12.75">
      <c r="A8" s="418" t="s">
        <v>136</v>
      </c>
      <c r="B8" s="419" t="s">
        <v>22</v>
      </c>
      <c r="C8" s="420"/>
      <c r="D8" s="420"/>
      <c r="E8" s="420"/>
      <c r="F8" s="420"/>
      <c r="G8" s="286" t="s">
        <v>348</v>
      </c>
      <c r="H8" s="283" t="s">
        <v>329</v>
      </c>
      <c r="I8" s="147" t="s">
        <v>336</v>
      </c>
    </row>
    <row r="9" spans="1:9" ht="26.25" thickBot="1">
      <c r="A9" s="397"/>
      <c r="B9" s="406"/>
      <c r="C9" s="407"/>
      <c r="D9" s="407"/>
      <c r="E9" s="407"/>
      <c r="F9" s="407"/>
      <c r="G9" s="350" t="s">
        <v>334</v>
      </c>
      <c r="H9" s="284" t="s">
        <v>246</v>
      </c>
      <c r="I9" s="168" t="s">
        <v>246</v>
      </c>
    </row>
    <row r="10" spans="1:9" ht="12.75">
      <c r="A10" s="352" t="s">
        <v>337</v>
      </c>
      <c r="B10" s="353">
        <v>312001</v>
      </c>
      <c r="C10" s="215" t="s">
        <v>338</v>
      </c>
      <c r="D10" s="215"/>
      <c r="E10" s="215"/>
      <c r="F10" s="351"/>
      <c r="G10" s="355" t="s">
        <v>347</v>
      </c>
      <c r="H10" s="141">
        <v>14700</v>
      </c>
      <c r="I10" s="141">
        <v>28370</v>
      </c>
    </row>
    <row r="11" spans="1:9" ht="12.75">
      <c r="A11" s="354" t="s">
        <v>339</v>
      </c>
      <c r="B11" s="10">
        <v>133001</v>
      </c>
      <c r="C11" s="4" t="s">
        <v>10</v>
      </c>
      <c r="D11" s="4"/>
      <c r="E11" s="4"/>
      <c r="F11" s="111"/>
      <c r="G11" s="282">
        <v>350</v>
      </c>
      <c r="H11" s="171">
        <v>50</v>
      </c>
      <c r="I11" s="171">
        <v>400</v>
      </c>
    </row>
    <row r="12" spans="1:9" ht="12.75">
      <c r="A12" s="54">
        <v>14977</v>
      </c>
      <c r="B12" s="13">
        <v>133013</v>
      </c>
      <c r="C12" s="14" t="s">
        <v>340</v>
      </c>
      <c r="D12" s="14"/>
      <c r="E12" s="14"/>
      <c r="F12" s="14"/>
      <c r="G12" s="282">
        <v>11500</v>
      </c>
      <c r="H12" s="171">
        <v>400</v>
      </c>
      <c r="I12" s="171">
        <v>11900</v>
      </c>
    </row>
    <row r="13" spans="1:9" ht="12.75">
      <c r="A13" s="90" t="s">
        <v>339</v>
      </c>
      <c r="B13" s="13">
        <v>223001</v>
      </c>
      <c r="C13" s="14" t="s">
        <v>341</v>
      </c>
      <c r="D13" s="14"/>
      <c r="E13" s="14"/>
      <c r="F13" s="14"/>
      <c r="G13" s="282">
        <v>1400</v>
      </c>
      <c r="H13" s="171">
        <v>1600</v>
      </c>
      <c r="I13" s="171">
        <v>3000</v>
      </c>
    </row>
    <row r="14" spans="1:9" ht="12.75">
      <c r="A14" s="358" t="s">
        <v>339</v>
      </c>
      <c r="B14" s="10">
        <v>292012</v>
      </c>
      <c r="C14" s="39" t="s">
        <v>342</v>
      </c>
      <c r="D14" s="4"/>
      <c r="E14" s="4"/>
      <c r="F14" s="4"/>
      <c r="G14" s="356">
        <v>0</v>
      </c>
      <c r="H14" s="172">
        <v>3030</v>
      </c>
      <c r="I14" s="171">
        <v>3030</v>
      </c>
    </row>
    <row r="15" spans="1:9" ht="12.75">
      <c r="A15" s="357" t="s">
        <v>316</v>
      </c>
      <c r="B15" s="13">
        <v>311</v>
      </c>
      <c r="C15" s="14" t="s">
        <v>344</v>
      </c>
      <c r="D15" s="14"/>
      <c r="E15" s="14"/>
      <c r="F15" s="14"/>
      <c r="G15" s="282">
        <v>0</v>
      </c>
      <c r="H15" s="171">
        <v>8800</v>
      </c>
      <c r="I15" s="176">
        <v>8800</v>
      </c>
    </row>
    <row r="16" spans="1:9" ht="13.5" thickBot="1">
      <c r="A16" s="359" t="s">
        <v>343</v>
      </c>
      <c r="B16" s="50">
        <v>454011</v>
      </c>
      <c r="C16" s="52" t="s">
        <v>345</v>
      </c>
      <c r="D16" s="52"/>
      <c r="E16" s="52"/>
      <c r="F16" s="52"/>
      <c r="G16" s="304">
        <v>0</v>
      </c>
      <c r="H16" s="175">
        <v>1384</v>
      </c>
      <c r="I16" s="175">
        <v>1384</v>
      </c>
    </row>
    <row r="17" spans="1:8" ht="12.75">
      <c r="A17" s="42"/>
      <c r="G17" s="88" t="s">
        <v>4</v>
      </c>
      <c r="H17" s="145" t="s">
        <v>4</v>
      </c>
    </row>
    <row r="18" spans="1:12" ht="23.25">
      <c r="A18" s="347" t="s">
        <v>333</v>
      </c>
      <c r="B18" s="347"/>
      <c r="C18" s="347"/>
      <c r="D18" s="347"/>
      <c r="E18" s="347"/>
      <c r="F18" s="347"/>
      <c r="G18" s="348" t="s">
        <v>4</v>
      </c>
      <c r="H18" s="349">
        <v>29964</v>
      </c>
      <c r="I18" s="347"/>
      <c r="J18" s="341"/>
      <c r="K18" s="341"/>
      <c r="L18" s="341"/>
    </row>
    <row r="20" ht="15" customHeight="1"/>
    <row r="21" spans="1:9" ht="18.75" thickBot="1">
      <c r="A21" s="390" t="s">
        <v>346</v>
      </c>
      <c r="B21" s="390"/>
      <c r="C21" s="390"/>
      <c r="D21" s="390"/>
      <c r="E21" s="390"/>
      <c r="F21" s="390"/>
      <c r="G21" s="390"/>
      <c r="H21" s="390"/>
      <c r="I21" s="385"/>
    </row>
    <row r="22" spans="1:9" ht="21" thickBot="1">
      <c r="A22" s="421" t="s">
        <v>137</v>
      </c>
      <c r="B22" s="422"/>
      <c r="C22" s="422"/>
      <c r="D22" s="422"/>
      <c r="E22" s="422"/>
      <c r="F22" s="422"/>
      <c r="G22" s="422"/>
      <c r="H22" s="422"/>
      <c r="I22" s="423"/>
    </row>
    <row r="23" spans="1:9" ht="12.75">
      <c r="A23" s="396" t="s">
        <v>136</v>
      </c>
      <c r="B23" s="404" t="s">
        <v>22</v>
      </c>
      <c r="C23" s="405"/>
      <c r="D23" s="405"/>
      <c r="E23" s="405"/>
      <c r="F23" s="405"/>
      <c r="G23" s="360" t="s">
        <v>348</v>
      </c>
      <c r="H23" s="277" t="s">
        <v>329</v>
      </c>
      <c r="I23" s="277" t="s">
        <v>336</v>
      </c>
    </row>
    <row r="24" spans="1:9" ht="26.25" thickBot="1">
      <c r="A24" s="397"/>
      <c r="B24" s="406"/>
      <c r="C24" s="407"/>
      <c r="D24" s="407"/>
      <c r="E24" s="407"/>
      <c r="F24" s="407"/>
      <c r="G24" s="75" t="s">
        <v>249</v>
      </c>
      <c r="H24" s="154" t="s">
        <v>257</v>
      </c>
      <c r="I24" s="154" t="s">
        <v>257</v>
      </c>
    </row>
    <row r="26" spans="1:9" ht="14.25">
      <c r="A26" s="64" t="s">
        <v>349</v>
      </c>
      <c r="B26" s="64"/>
      <c r="C26" s="64"/>
      <c r="D26" s="65"/>
      <c r="E26" s="65"/>
      <c r="F26" s="65"/>
      <c r="G26" s="81"/>
      <c r="H26" s="155"/>
      <c r="I26" s="65"/>
    </row>
    <row r="27" ht="12.75">
      <c r="G27" s="88"/>
    </row>
    <row r="28" spans="1:9" ht="12.75">
      <c r="A28" s="106" t="s">
        <v>337</v>
      </c>
      <c r="B28" s="361" t="s">
        <v>351</v>
      </c>
      <c r="C28" s="13">
        <v>621</v>
      </c>
      <c r="D28" s="16" t="s">
        <v>350</v>
      </c>
      <c r="E28" s="16"/>
      <c r="F28" s="27"/>
      <c r="G28" s="142">
        <v>0</v>
      </c>
      <c r="H28" s="142">
        <v>26</v>
      </c>
      <c r="I28" s="142">
        <v>26</v>
      </c>
    </row>
    <row r="29" spans="1:9" ht="12.75">
      <c r="A29" s="106" t="s">
        <v>337</v>
      </c>
      <c r="B29" s="361" t="s">
        <v>351</v>
      </c>
      <c r="C29" s="13">
        <v>631001</v>
      </c>
      <c r="D29" s="27" t="s">
        <v>237</v>
      </c>
      <c r="E29" s="14"/>
      <c r="F29" s="28"/>
      <c r="G29" s="142">
        <v>0</v>
      </c>
      <c r="H29" s="142">
        <v>16</v>
      </c>
      <c r="I29" s="142">
        <v>16</v>
      </c>
    </row>
    <row r="30" spans="1:9" ht="12.75">
      <c r="A30" s="106" t="s">
        <v>337</v>
      </c>
      <c r="B30" s="362" t="s">
        <v>351</v>
      </c>
      <c r="C30" s="13">
        <v>633016</v>
      </c>
      <c r="D30" s="27" t="s">
        <v>236</v>
      </c>
      <c r="E30" s="14"/>
      <c r="F30" s="28"/>
      <c r="G30" s="142">
        <v>0</v>
      </c>
      <c r="H30" s="142">
        <v>12</v>
      </c>
      <c r="I30" s="142">
        <v>12</v>
      </c>
    </row>
    <row r="31" spans="1:9" ht="12.75">
      <c r="A31" s="106" t="s">
        <v>337</v>
      </c>
      <c r="B31" s="361" t="s">
        <v>351</v>
      </c>
      <c r="C31" s="13">
        <v>637014</v>
      </c>
      <c r="D31" s="27" t="s">
        <v>238</v>
      </c>
      <c r="E31" s="14"/>
      <c r="F31" s="28"/>
      <c r="G31" s="142">
        <v>0</v>
      </c>
      <c r="H31" s="142">
        <v>62</v>
      </c>
      <c r="I31" s="142">
        <v>62</v>
      </c>
    </row>
    <row r="32" spans="1:9" ht="12.75">
      <c r="A32" s="106" t="s">
        <v>337</v>
      </c>
      <c r="B32" s="361" t="s">
        <v>351</v>
      </c>
      <c r="C32" s="13">
        <v>637027</v>
      </c>
      <c r="D32" s="27" t="s">
        <v>352</v>
      </c>
      <c r="E32" s="14"/>
      <c r="F32" s="34"/>
      <c r="G32" s="142">
        <v>0</v>
      </c>
      <c r="H32" s="142">
        <v>360</v>
      </c>
      <c r="I32" s="142">
        <v>360</v>
      </c>
    </row>
    <row r="33" spans="1:9" ht="12.75">
      <c r="A33" s="106" t="s">
        <v>337</v>
      </c>
      <c r="B33" s="363" t="s">
        <v>351</v>
      </c>
      <c r="C33" s="13">
        <v>637037</v>
      </c>
      <c r="D33" s="16" t="s">
        <v>353</v>
      </c>
      <c r="E33" s="27"/>
      <c r="F33" s="28"/>
      <c r="G33" s="142">
        <v>0</v>
      </c>
      <c r="H33" s="142">
        <v>180</v>
      </c>
      <c r="I33" s="142">
        <v>180</v>
      </c>
    </row>
    <row r="34" spans="1:9" ht="12.75">
      <c r="A34" s="106" t="s">
        <v>337</v>
      </c>
      <c r="B34" s="361" t="s">
        <v>354</v>
      </c>
      <c r="C34" s="118">
        <v>641006</v>
      </c>
      <c r="D34" s="14" t="s">
        <v>355</v>
      </c>
      <c r="E34" s="14"/>
      <c r="F34" s="28"/>
      <c r="G34" s="160">
        <v>0</v>
      </c>
      <c r="H34" s="142">
        <v>650</v>
      </c>
      <c r="I34" s="160">
        <v>650</v>
      </c>
    </row>
    <row r="35" spans="1:8" ht="12.75">
      <c r="A35" s="2"/>
      <c r="B35" s="4"/>
      <c r="C35" s="4"/>
      <c r="D35" s="4"/>
      <c r="E35" s="4"/>
      <c r="F35" s="4"/>
      <c r="G35" s="102"/>
      <c r="H35" s="364" t="s">
        <v>4</v>
      </c>
    </row>
    <row r="36" spans="1:9" ht="13.5" thickBot="1">
      <c r="A36" s="111"/>
      <c r="B36" s="111"/>
      <c r="C36" s="111"/>
      <c r="D36" s="111"/>
      <c r="E36" s="111"/>
      <c r="F36" s="111"/>
      <c r="G36" s="330"/>
      <c r="H36" s="152"/>
      <c r="I36" s="86"/>
    </row>
    <row r="37" spans="1:9" ht="18.75" thickBot="1">
      <c r="A37" s="399" t="s">
        <v>172</v>
      </c>
      <c r="B37" s="400"/>
      <c r="C37" s="400"/>
      <c r="D37" s="400"/>
      <c r="E37" s="400"/>
      <c r="F37" s="400"/>
      <c r="G37" s="400"/>
      <c r="H37" s="400"/>
      <c r="I37" s="401"/>
    </row>
    <row r="38" spans="1:9" ht="12.75">
      <c r="A38" s="396" t="s">
        <v>136</v>
      </c>
      <c r="B38" s="404" t="s">
        <v>22</v>
      </c>
      <c r="C38" s="405"/>
      <c r="D38" s="405"/>
      <c r="E38" s="405"/>
      <c r="F38" s="405"/>
      <c r="G38" s="276" t="s">
        <v>356</v>
      </c>
      <c r="H38" s="278" t="s">
        <v>329</v>
      </c>
      <c r="I38" s="278" t="s">
        <v>336</v>
      </c>
    </row>
    <row r="39" spans="1:9" ht="26.25" thickBot="1">
      <c r="A39" s="397"/>
      <c r="B39" s="406"/>
      <c r="C39" s="407"/>
      <c r="D39" s="407"/>
      <c r="E39" s="407"/>
      <c r="F39" s="407"/>
      <c r="G39" s="317" t="s">
        <v>247</v>
      </c>
      <c r="H39" s="148" t="s">
        <v>260</v>
      </c>
      <c r="I39" s="148" t="s">
        <v>260</v>
      </c>
    </row>
    <row r="40" spans="1:9" ht="12.75">
      <c r="A40" s="86"/>
      <c r="B40" s="86"/>
      <c r="C40" s="86"/>
      <c r="D40" s="86"/>
      <c r="E40" s="86"/>
      <c r="F40" s="86"/>
      <c r="G40" s="192"/>
      <c r="H40" s="153"/>
      <c r="I40" s="86"/>
    </row>
    <row r="41" spans="1:9" ht="14.25">
      <c r="A41" s="64" t="s">
        <v>173</v>
      </c>
      <c r="B41" s="342"/>
      <c r="C41" s="342"/>
      <c r="D41" s="342"/>
      <c r="E41" s="342"/>
      <c r="F41" s="342"/>
      <c r="G41" s="343"/>
      <c r="H41" s="344"/>
      <c r="I41" s="344"/>
    </row>
    <row r="42" spans="1:9" ht="12.75">
      <c r="A42" s="365"/>
      <c r="B42" s="365"/>
      <c r="C42" s="365"/>
      <c r="D42" s="365"/>
      <c r="E42" s="365"/>
      <c r="F42" s="365"/>
      <c r="G42" s="366"/>
      <c r="H42" s="367"/>
      <c r="I42" s="367"/>
    </row>
    <row r="43" spans="1:9" ht="12.75">
      <c r="A43" s="372" t="s">
        <v>337</v>
      </c>
      <c r="B43" s="90" t="s">
        <v>357</v>
      </c>
      <c r="C43" s="119">
        <v>611</v>
      </c>
      <c r="D43" s="14" t="s">
        <v>358</v>
      </c>
      <c r="E43" s="121"/>
      <c r="F43" s="369"/>
      <c r="G43" s="373">
        <v>5300</v>
      </c>
      <c r="H43" s="162">
        <v>12000</v>
      </c>
      <c r="I43" s="169">
        <v>17300</v>
      </c>
    </row>
    <row r="44" spans="1:9" ht="12.75">
      <c r="A44" s="90" t="s">
        <v>337</v>
      </c>
      <c r="B44" s="90" t="s">
        <v>357</v>
      </c>
      <c r="C44" s="118">
        <v>612001</v>
      </c>
      <c r="D44" s="14" t="s">
        <v>359</v>
      </c>
      <c r="E44" s="121"/>
      <c r="F44" s="369"/>
      <c r="G44" s="373">
        <v>1300</v>
      </c>
      <c r="H44" s="162">
        <v>300</v>
      </c>
      <c r="I44" s="169">
        <v>1600</v>
      </c>
    </row>
    <row r="45" spans="1:9" ht="12.75">
      <c r="A45" s="372" t="s">
        <v>337</v>
      </c>
      <c r="B45" s="372" t="s">
        <v>357</v>
      </c>
      <c r="C45" s="118">
        <v>612002</v>
      </c>
      <c r="D45" s="121" t="s">
        <v>360</v>
      </c>
      <c r="E45" s="121"/>
      <c r="F45" s="369"/>
      <c r="G45" s="373">
        <v>250</v>
      </c>
      <c r="H45" s="162">
        <v>1000</v>
      </c>
      <c r="I45" s="169">
        <v>1250</v>
      </c>
    </row>
    <row r="46" spans="1:9" ht="12.75">
      <c r="A46" s="372" t="s">
        <v>337</v>
      </c>
      <c r="B46" s="372" t="s">
        <v>357</v>
      </c>
      <c r="C46" s="118">
        <v>637016</v>
      </c>
      <c r="D46" s="121" t="s">
        <v>361</v>
      </c>
      <c r="E46" s="370"/>
      <c r="F46" s="371"/>
      <c r="G46" s="373">
        <v>60</v>
      </c>
      <c r="H46" s="162">
        <v>120</v>
      </c>
      <c r="I46" s="169">
        <v>180</v>
      </c>
    </row>
    <row r="47" spans="1:9" ht="12.75">
      <c r="A47" s="90" t="s">
        <v>337</v>
      </c>
      <c r="B47" s="90" t="s">
        <v>357</v>
      </c>
      <c r="C47" s="118">
        <v>642015</v>
      </c>
      <c r="D47" s="14" t="s">
        <v>364</v>
      </c>
      <c r="E47" s="370"/>
      <c r="F47" s="371"/>
      <c r="G47" s="373">
        <v>0</v>
      </c>
      <c r="H47" s="162">
        <v>150</v>
      </c>
      <c r="I47" s="169">
        <v>150</v>
      </c>
    </row>
    <row r="48" spans="1:9" ht="12.75">
      <c r="A48" s="372" t="s">
        <v>316</v>
      </c>
      <c r="B48" s="372" t="s">
        <v>357</v>
      </c>
      <c r="C48" s="119">
        <v>621</v>
      </c>
      <c r="D48" s="121" t="s">
        <v>363</v>
      </c>
      <c r="E48" s="121"/>
      <c r="F48" s="369"/>
      <c r="G48" s="373">
        <v>0</v>
      </c>
      <c r="H48" s="162">
        <v>1300</v>
      </c>
      <c r="I48" s="169">
        <v>1300</v>
      </c>
    </row>
    <row r="49" spans="1:9" ht="12.75">
      <c r="A49" s="372" t="s">
        <v>316</v>
      </c>
      <c r="B49" s="372" t="s">
        <v>357</v>
      </c>
      <c r="C49" s="118">
        <v>625001</v>
      </c>
      <c r="D49" s="121" t="s">
        <v>365</v>
      </c>
      <c r="E49" s="121"/>
      <c r="F49" s="369"/>
      <c r="G49" s="373">
        <v>0</v>
      </c>
      <c r="H49" s="162">
        <v>190</v>
      </c>
      <c r="I49" s="169">
        <v>190</v>
      </c>
    </row>
    <row r="50" spans="1:9" ht="12.75">
      <c r="A50" s="372" t="s">
        <v>316</v>
      </c>
      <c r="B50" s="372" t="s">
        <v>357</v>
      </c>
      <c r="C50" s="118">
        <v>625002</v>
      </c>
      <c r="D50" s="121" t="s">
        <v>366</v>
      </c>
      <c r="E50" s="121"/>
      <c r="F50" s="369"/>
      <c r="G50" s="373">
        <v>0</v>
      </c>
      <c r="H50" s="162">
        <v>2100</v>
      </c>
      <c r="I50" s="169">
        <v>2100</v>
      </c>
    </row>
    <row r="51" spans="1:9" ht="12.75">
      <c r="A51" s="372" t="s">
        <v>316</v>
      </c>
      <c r="B51" s="362" t="s">
        <v>362</v>
      </c>
      <c r="C51" s="118">
        <v>625003</v>
      </c>
      <c r="D51" s="121" t="s">
        <v>367</v>
      </c>
      <c r="E51" s="121"/>
      <c r="F51" s="369"/>
      <c r="G51" s="373">
        <v>0</v>
      </c>
      <c r="H51" s="162">
        <v>120</v>
      </c>
      <c r="I51" s="169">
        <v>120</v>
      </c>
    </row>
    <row r="52" spans="1:9" ht="12.75">
      <c r="A52" s="372" t="s">
        <v>316</v>
      </c>
      <c r="B52" s="372" t="s">
        <v>357</v>
      </c>
      <c r="C52" s="118">
        <v>625004</v>
      </c>
      <c r="D52" s="121" t="s">
        <v>368</v>
      </c>
      <c r="E52" s="121"/>
      <c r="F52" s="369"/>
      <c r="G52" s="373">
        <v>0</v>
      </c>
      <c r="H52" s="162">
        <v>410</v>
      </c>
      <c r="I52" s="169">
        <v>410</v>
      </c>
    </row>
    <row r="53" spans="1:9" ht="12.75">
      <c r="A53" s="354" t="s">
        <v>316</v>
      </c>
      <c r="B53" s="354" t="s">
        <v>357</v>
      </c>
      <c r="C53" s="374">
        <v>625005</v>
      </c>
      <c r="D53" s="375" t="s">
        <v>369</v>
      </c>
      <c r="E53" s="375"/>
      <c r="F53" s="376"/>
      <c r="G53" s="377">
        <v>0</v>
      </c>
      <c r="H53" s="249">
        <v>140</v>
      </c>
      <c r="I53" s="225">
        <v>140</v>
      </c>
    </row>
    <row r="54" spans="1:9" ht="12.75">
      <c r="A54" s="106" t="s">
        <v>316</v>
      </c>
      <c r="B54" s="372" t="s">
        <v>31</v>
      </c>
      <c r="C54" s="118">
        <v>625007</v>
      </c>
      <c r="D54" s="120" t="s">
        <v>370</v>
      </c>
      <c r="E54" s="121"/>
      <c r="F54" s="121"/>
      <c r="G54" s="346">
        <v>0</v>
      </c>
      <c r="H54" s="162">
        <v>650</v>
      </c>
      <c r="I54" s="162">
        <v>650</v>
      </c>
    </row>
    <row r="55" spans="1:9" ht="12.75">
      <c r="A55" s="106" t="s">
        <v>316</v>
      </c>
      <c r="B55" s="90" t="s">
        <v>357</v>
      </c>
      <c r="C55" s="13" t="s">
        <v>371</v>
      </c>
      <c r="D55" s="27" t="s">
        <v>372</v>
      </c>
      <c r="E55" s="121"/>
      <c r="F55" s="121"/>
      <c r="G55" s="335">
        <v>0</v>
      </c>
      <c r="H55" s="162">
        <v>700</v>
      </c>
      <c r="I55" s="162">
        <v>700</v>
      </c>
    </row>
    <row r="56" spans="1:9" ht="12.75">
      <c r="A56" s="106" t="s">
        <v>316</v>
      </c>
      <c r="B56" s="90" t="s">
        <v>357</v>
      </c>
      <c r="C56" s="13" t="s">
        <v>373</v>
      </c>
      <c r="D56" s="27" t="s">
        <v>374</v>
      </c>
      <c r="E56" s="121"/>
      <c r="F56" s="121"/>
      <c r="G56" s="335">
        <v>0</v>
      </c>
      <c r="H56" s="162">
        <v>2190</v>
      </c>
      <c r="I56" s="162">
        <v>2190</v>
      </c>
    </row>
    <row r="57" spans="7:8" ht="12.75">
      <c r="G57" s="333"/>
      <c r="H57" s="145" t="s">
        <v>4</v>
      </c>
    </row>
    <row r="58" spans="1:9" ht="14.25">
      <c r="A58" s="64" t="s">
        <v>175</v>
      </c>
      <c r="B58" s="65"/>
      <c r="C58" s="65"/>
      <c r="D58" s="65"/>
      <c r="E58" s="65"/>
      <c r="F58" s="65"/>
      <c r="G58" s="334"/>
      <c r="H58" s="155" t="s">
        <v>4</v>
      </c>
      <c r="I58" s="155" t="s">
        <v>4</v>
      </c>
    </row>
    <row r="59" spans="7:9" ht="12.75">
      <c r="G59" s="333"/>
      <c r="H59" s="145" t="s">
        <v>4</v>
      </c>
      <c r="I59" s="145" t="s">
        <v>4</v>
      </c>
    </row>
    <row r="60" spans="1:9" ht="12.75">
      <c r="A60" s="106" t="s">
        <v>375</v>
      </c>
      <c r="B60" s="16" t="s">
        <v>111</v>
      </c>
      <c r="C60" s="13">
        <v>633006</v>
      </c>
      <c r="D60" s="27" t="s">
        <v>235</v>
      </c>
      <c r="E60" s="14"/>
      <c r="F60" s="14"/>
      <c r="G60" s="331">
        <v>200</v>
      </c>
      <c r="H60" s="162">
        <v>300</v>
      </c>
      <c r="I60" s="162">
        <v>500</v>
      </c>
    </row>
    <row r="61" spans="1:9" ht="12.75">
      <c r="A61" s="381"/>
      <c r="B61" s="4"/>
      <c r="C61" s="6"/>
      <c r="D61" s="4"/>
      <c r="E61" s="4"/>
      <c r="F61" s="4"/>
      <c r="G61" s="337"/>
      <c r="H61" s="181"/>
      <c r="I61" s="181"/>
    </row>
    <row r="62" spans="7:8" ht="12.75">
      <c r="G62" s="333" t="s">
        <v>4</v>
      </c>
      <c r="H62" s="145" t="s">
        <v>4</v>
      </c>
    </row>
    <row r="63" spans="1:8" ht="13.5" thickBot="1">
      <c r="A63" s="4"/>
      <c r="B63" s="4"/>
      <c r="C63" s="4"/>
      <c r="D63" s="4"/>
      <c r="E63" s="4"/>
      <c r="F63" s="4"/>
      <c r="G63" s="79"/>
      <c r="H63" s="140"/>
    </row>
    <row r="64" spans="1:9" ht="18.75" thickBot="1">
      <c r="A64" s="399" t="s">
        <v>186</v>
      </c>
      <c r="B64" s="402"/>
      <c r="C64" s="402"/>
      <c r="D64" s="402"/>
      <c r="E64" s="402"/>
      <c r="F64" s="402"/>
      <c r="G64" s="402"/>
      <c r="H64" s="402"/>
      <c r="I64" s="403"/>
    </row>
    <row r="65" spans="1:9" ht="12.75">
      <c r="A65" s="396" t="s">
        <v>136</v>
      </c>
      <c r="B65" s="404" t="s">
        <v>22</v>
      </c>
      <c r="C65" s="405"/>
      <c r="D65" s="405"/>
      <c r="E65" s="405"/>
      <c r="F65" s="405"/>
      <c r="G65" s="301" t="s">
        <v>356</v>
      </c>
      <c r="H65" s="277" t="s">
        <v>329</v>
      </c>
      <c r="I65" s="278" t="s">
        <v>377</v>
      </c>
    </row>
    <row r="66" spans="1:12" ht="26.25" thickBot="1">
      <c r="A66" s="397"/>
      <c r="B66" s="406"/>
      <c r="C66" s="407"/>
      <c r="D66" s="407"/>
      <c r="E66" s="407"/>
      <c r="F66" s="407"/>
      <c r="G66" s="302" t="s">
        <v>247</v>
      </c>
      <c r="H66" s="154" t="s">
        <v>246</v>
      </c>
      <c r="I66" s="148" t="s">
        <v>260</v>
      </c>
      <c r="L66" s="86"/>
    </row>
    <row r="68" spans="1:9" ht="14.25">
      <c r="A68" s="64" t="s">
        <v>187</v>
      </c>
      <c r="B68" s="65"/>
      <c r="C68" s="65"/>
      <c r="D68" s="65"/>
      <c r="E68" s="65"/>
      <c r="F68" s="65"/>
      <c r="G68" s="81"/>
      <c r="H68" s="155"/>
      <c r="I68" s="155"/>
    </row>
    <row r="69" spans="1:9" ht="12.75">
      <c r="A69" s="32"/>
      <c r="B69" s="32"/>
      <c r="C69" s="32"/>
      <c r="D69" s="32"/>
      <c r="E69" s="32"/>
      <c r="F69" s="32"/>
      <c r="G69" s="83"/>
      <c r="H69" s="143"/>
      <c r="I69" s="143"/>
    </row>
    <row r="70" spans="1:9" ht="12.75">
      <c r="A70" s="248">
        <v>25934</v>
      </c>
      <c r="B70" s="242" t="s">
        <v>407</v>
      </c>
      <c r="C70" s="33">
        <v>635006</v>
      </c>
      <c r="D70" s="27" t="s">
        <v>376</v>
      </c>
      <c r="E70" s="14"/>
      <c r="F70" s="34"/>
      <c r="G70" s="336">
        <v>0</v>
      </c>
      <c r="H70" s="249">
        <v>1000</v>
      </c>
      <c r="I70" s="249">
        <v>1000</v>
      </c>
    </row>
    <row r="71" ht="13.5" thickBot="1">
      <c r="G71" s="88"/>
    </row>
    <row r="72" spans="1:9" ht="18.75" thickBot="1">
      <c r="A72" s="399" t="s">
        <v>203</v>
      </c>
      <c r="B72" s="402"/>
      <c r="C72" s="402"/>
      <c r="D72" s="402"/>
      <c r="E72" s="402"/>
      <c r="F72" s="402"/>
      <c r="G72" s="402"/>
      <c r="H72" s="402"/>
      <c r="I72" s="403"/>
    </row>
    <row r="73" spans="1:9" ht="12.75">
      <c r="A73" s="396" t="s">
        <v>136</v>
      </c>
      <c r="B73" s="414" t="s">
        <v>22</v>
      </c>
      <c r="C73" s="415"/>
      <c r="D73" s="415"/>
      <c r="E73" s="415"/>
      <c r="F73" s="415"/>
      <c r="G73" s="301" t="s">
        <v>356</v>
      </c>
      <c r="H73" s="277" t="s">
        <v>329</v>
      </c>
      <c r="I73" s="278" t="s">
        <v>336</v>
      </c>
    </row>
    <row r="74" spans="1:9" ht="11.25" customHeight="1" thickBot="1">
      <c r="A74" s="397"/>
      <c r="B74" s="416"/>
      <c r="C74" s="417"/>
      <c r="D74" s="417"/>
      <c r="E74" s="417"/>
      <c r="F74" s="417"/>
      <c r="G74" s="302" t="s">
        <v>248</v>
      </c>
      <c r="H74" s="154" t="s">
        <v>262</v>
      </c>
      <c r="I74" s="148" t="s">
        <v>260</v>
      </c>
    </row>
    <row r="75" ht="12.75">
      <c r="F75" s="86"/>
    </row>
    <row r="76" spans="1:9" ht="14.25">
      <c r="A76" s="64" t="s">
        <v>208</v>
      </c>
      <c r="B76" s="65"/>
      <c r="C76" s="65"/>
      <c r="D76" s="65"/>
      <c r="E76" s="65"/>
      <c r="F76" s="65"/>
      <c r="G76" s="334"/>
      <c r="H76" s="155" t="s">
        <v>4</v>
      </c>
      <c r="I76" s="155" t="s">
        <v>4</v>
      </c>
    </row>
    <row r="77" spans="7:9" ht="12.75">
      <c r="G77" s="333"/>
      <c r="H77" s="145" t="s">
        <v>4</v>
      </c>
      <c r="I77" s="145" t="s">
        <v>4</v>
      </c>
    </row>
    <row r="78" spans="1:9" ht="12.75">
      <c r="A78" s="106" t="s">
        <v>337</v>
      </c>
      <c r="B78" s="361" t="s">
        <v>378</v>
      </c>
      <c r="C78" s="13">
        <v>611</v>
      </c>
      <c r="D78" s="16" t="s">
        <v>32</v>
      </c>
      <c r="E78" s="27"/>
      <c r="F78" s="28"/>
      <c r="G78" s="332">
        <v>0</v>
      </c>
      <c r="H78" s="142">
        <v>1800</v>
      </c>
      <c r="I78" s="142">
        <v>1800</v>
      </c>
    </row>
    <row r="79" spans="1:9" ht="12.75">
      <c r="A79" s="106" t="s">
        <v>337</v>
      </c>
      <c r="B79" s="361" t="s">
        <v>378</v>
      </c>
      <c r="C79" s="13">
        <v>623</v>
      </c>
      <c r="D79" s="14" t="s">
        <v>380</v>
      </c>
      <c r="E79" s="14"/>
      <c r="F79" s="28"/>
      <c r="G79" s="331">
        <v>0</v>
      </c>
      <c r="H79" s="142">
        <v>175</v>
      </c>
      <c r="I79" s="160">
        <v>175</v>
      </c>
    </row>
    <row r="80" spans="1:9" ht="12.75">
      <c r="A80" s="106" t="s">
        <v>337</v>
      </c>
      <c r="B80" s="361" t="s">
        <v>379</v>
      </c>
      <c r="C80" s="13">
        <v>625001</v>
      </c>
      <c r="D80" s="14" t="s">
        <v>381</v>
      </c>
      <c r="E80" s="14"/>
      <c r="F80" s="28"/>
      <c r="G80" s="331">
        <v>0</v>
      </c>
      <c r="H80" s="142">
        <v>25</v>
      </c>
      <c r="I80" s="160">
        <v>25</v>
      </c>
    </row>
    <row r="81" spans="1:9" ht="12.75">
      <c r="A81" s="106" t="s">
        <v>337</v>
      </c>
      <c r="B81" s="361" t="s">
        <v>378</v>
      </c>
      <c r="C81" s="13">
        <v>625002</v>
      </c>
      <c r="D81" s="14" t="s">
        <v>382</v>
      </c>
      <c r="E81" s="14"/>
      <c r="F81" s="28"/>
      <c r="G81" s="331">
        <v>0</v>
      </c>
      <c r="H81" s="142">
        <v>250</v>
      </c>
      <c r="I81" s="160">
        <v>250</v>
      </c>
    </row>
    <row r="82" spans="1:9" ht="12.75">
      <c r="A82" s="106" t="s">
        <v>337</v>
      </c>
      <c r="B82" s="361" t="s">
        <v>378</v>
      </c>
      <c r="C82" s="13">
        <v>625003</v>
      </c>
      <c r="D82" s="14" t="s">
        <v>383</v>
      </c>
      <c r="E82" s="14"/>
      <c r="F82" s="371"/>
      <c r="G82" s="331">
        <v>0</v>
      </c>
      <c r="H82" s="142">
        <v>15</v>
      </c>
      <c r="I82" s="160">
        <v>15</v>
      </c>
    </row>
    <row r="83" spans="1:9" ht="12.75">
      <c r="A83" s="224" t="s">
        <v>337</v>
      </c>
      <c r="B83" s="380" t="s">
        <v>378</v>
      </c>
      <c r="C83" s="13">
        <v>625004</v>
      </c>
      <c r="D83" s="32" t="s">
        <v>384</v>
      </c>
      <c r="E83" s="32"/>
      <c r="F83" s="368"/>
      <c r="G83" s="336">
        <v>0</v>
      </c>
      <c r="H83" s="218">
        <v>50</v>
      </c>
      <c r="I83" s="378">
        <v>50</v>
      </c>
    </row>
    <row r="84" spans="1:9" ht="12.75">
      <c r="A84" s="224" t="s">
        <v>337</v>
      </c>
      <c r="B84" s="380" t="s">
        <v>378</v>
      </c>
      <c r="C84" s="13">
        <v>625005</v>
      </c>
      <c r="D84" s="32" t="s">
        <v>385</v>
      </c>
      <c r="E84" s="32"/>
      <c r="F84" s="368"/>
      <c r="G84" s="336">
        <v>0</v>
      </c>
      <c r="H84" s="218">
        <v>20</v>
      </c>
      <c r="I84" s="378">
        <v>20</v>
      </c>
    </row>
    <row r="85" spans="1:9" ht="12.75">
      <c r="A85" s="242" t="s">
        <v>337</v>
      </c>
      <c r="B85" s="380" t="s">
        <v>378</v>
      </c>
      <c r="C85" s="13">
        <v>625007</v>
      </c>
      <c r="D85" s="32" t="s">
        <v>386</v>
      </c>
      <c r="E85" s="32"/>
      <c r="F85" s="34"/>
      <c r="G85" s="336">
        <v>0</v>
      </c>
      <c r="H85" s="218">
        <v>80</v>
      </c>
      <c r="I85" s="378">
        <v>80</v>
      </c>
    </row>
    <row r="86" spans="1:8" ht="13.5" thickBot="1">
      <c r="A86" s="345"/>
      <c r="B86" s="379"/>
      <c r="C86" s="345"/>
      <c r="D86" s="345"/>
      <c r="E86" s="345"/>
      <c r="F86" s="111"/>
      <c r="G86" s="241"/>
      <c r="H86" s="152"/>
    </row>
    <row r="87" spans="1:9" ht="18.75" thickBot="1">
      <c r="A87" s="399" t="s">
        <v>210</v>
      </c>
      <c r="B87" s="402"/>
      <c r="C87" s="402"/>
      <c r="D87" s="402"/>
      <c r="E87" s="402"/>
      <c r="F87" s="402"/>
      <c r="G87" s="402"/>
      <c r="H87" s="402"/>
      <c r="I87" s="403"/>
    </row>
    <row r="88" spans="1:9" ht="12.75">
      <c r="A88" s="396" t="s">
        <v>136</v>
      </c>
      <c r="B88" s="404" t="s">
        <v>22</v>
      </c>
      <c r="C88" s="405"/>
      <c r="D88" s="405"/>
      <c r="E88" s="405"/>
      <c r="F88" s="405"/>
      <c r="G88" s="301" t="s">
        <v>356</v>
      </c>
      <c r="H88" s="277" t="s">
        <v>329</v>
      </c>
      <c r="I88" s="278" t="s">
        <v>336</v>
      </c>
    </row>
    <row r="89" spans="1:9" ht="26.25" thickBot="1">
      <c r="A89" s="397"/>
      <c r="B89" s="406"/>
      <c r="C89" s="407"/>
      <c r="D89" s="407"/>
      <c r="E89" s="407"/>
      <c r="F89" s="407"/>
      <c r="G89" s="302" t="s">
        <v>248</v>
      </c>
      <c r="H89" s="154" t="s">
        <v>262</v>
      </c>
      <c r="I89" s="148" t="s">
        <v>260</v>
      </c>
    </row>
    <row r="91" spans="1:9" ht="14.25">
      <c r="A91" s="64" t="s">
        <v>211</v>
      </c>
      <c r="B91" s="65"/>
      <c r="C91" s="65"/>
      <c r="D91" s="65"/>
      <c r="E91" s="65"/>
      <c r="F91" s="65"/>
      <c r="G91" s="81"/>
      <c r="H91" s="155"/>
      <c r="I91" s="65"/>
    </row>
    <row r="93" spans="1:9" ht="12.75">
      <c r="A93" s="106" t="s">
        <v>387</v>
      </c>
      <c r="B93" s="361" t="s">
        <v>389</v>
      </c>
      <c r="C93" s="13">
        <v>717002</v>
      </c>
      <c r="D93" s="16" t="s">
        <v>388</v>
      </c>
      <c r="E93" s="16"/>
      <c r="F93" s="27"/>
      <c r="G93" s="331">
        <v>0</v>
      </c>
      <c r="H93" s="162">
        <v>1384</v>
      </c>
      <c r="I93" s="162">
        <v>1384</v>
      </c>
    </row>
    <row r="94" spans="1:9" ht="12.75">
      <c r="A94" s="381"/>
      <c r="B94" s="382"/>
      <c r="C94" s="6"/>
      <c r="D94" s="4"/>
      <c r="E94" s="4"/>
      <c r="F94" s="4"/>
      <c r="G94" s="337"/>
      <c r="H94" s="181"/>
      <c r="I94" s="181"/>
    </row>
    <row r="95" spans="1:9" ht="12.75">
      <c r="A95" s="381"/>
      <c r="B95" s="382"/>
      <c r="C95" s="6"/>
      <c r="D95" s="4"/>
      <c r="E95" s="4"/>
      <c r="F95" s="4"/>
      <c r="G95" s="337"/>
      <c r="H95" s="181"/>
      <c r="I95" s="181"/>
    </row>
    <row r="96" spans="1:9" ht="13.5" thickBot="1">
      <c r="A96" s="381"/>
      <c r="B96" s="382"/>
      <c r="C96" s="6"/>
      <c r="D96" s="4"/>
      <c r="E96" s="4"/>
      <c r="F96" s="4"/>
      <c r="G96" s="337"/>
      <c r="H96" s="181"/>
      <c r="I96" s="181"/>
    </row>
    <row r="97" spans="1:9" ht="18.75" thickBot="1">
      <c r="A97" s="399" t="s">
        <v>390</v>
      </c>
      <c r="B97" s="402"/>
      <c r="C97" s="402"/>
      <c r="D97" s="402"/>
      <c r="E97" s="402"/>
      <c r="F97" s="402"/>
      <c r="G97" s="402"/>
      <c r="H97" s="402"/>
      <c r="I97" s="403"/>
    </row>
    <row r="98" spans="1:9" ht="12.75">
      <c r="A98" s="396" t="s">
        <v>136</v>
      </c>
      <c r="B98" s="404" t="s">
        <v>22</v>
      </c>
      <c r="C98" s="405"/>
      <c r="D98" s="405"/>
      <c r="E98" s="405"/>
      <c r="F98" s="405"/>
      <c r="G98" s="301" t="s">
        <v>356</v>
      </c>
      <c r="H98" s="277" t="s">
        <v>329</v>
      </c>
      <c r="I98" s="278" t="s">
        <v>336</v>
      </c>
    </row>
    <row r="99" spans="1:9" ht="26.25" thickBot="1">
      <c r="A99" s="397"/>
      <c r="B99" s="406"/>
      <c r="C99" s="407"/>
      <c r="D99" s="407"/>
      <c r="E99" s="407"/>
      <c r="F99" s="407"/>
      <c r="G99" s="302" t="s">
        <v>248</v>
      </c>
      <c r="H99" s="154" t="s">
        <v>262</v>
      </c>
      <c r="I99" s="148" t="s">
        <v>260</v>
      </c>
    </row>
    <row r="101" spans="1:9" ht="14.25">
      <c r="A101" s="64" t="s">
        <v>391</v>
      </c>
      <c r="B101" s="65"/>
      <c r="C101" s="65"/>
      <c r="D101" s="65"/>
      <c r="E101" s="65"/>
      <c r="F101" s="65"/>
      <c r="G101" s="81"/>
      <c r="H101" s="155"/>
      <c r="I101" s="65"/>
    </row>
    <row r="102" spans="1:10" ht="12.75">
      <c r="A102" s="32"/>
      <c r="B102" s="32"/>
      <c r="C102" s="32"/>
      <c r="D102" s="32"/>
      <c r="E102" s="32"/>
      <c r="F102" s="32"/>
      <c r="G102" s="83"/>
      <c r="H102" s="143"/>
      <c r="I102" s="32"/>
      <c r="J102" s="86"/>
    </row>
    <row r="103" spans="1:10" ht="12.75">
      <c r="A103" s="383" t="s">
        <v>392</v>
      </c>
      <c r="B103" s="361" t="s">
        <v>394</v>
      </c>
      <c r="C103" s="118">
        <v>811005</v>
      </c>
      <c r="D103" s="121" t="s">
        <v>393</v>
      </c>
      <c r="E103" s="121"/>
      <c r="F103" s="369"/>
      <c r="G103" s="384">
        <v>0</v>
      </c>
      <c r="H103" s="162">
        <v>2189</v>
      </c>
      <c r="I103" s="169">
        <v>2189</v>
      </c>
      <c r="J103" s="86"/>
    </row>
    <row r="104" spans="1:9" ht="12.75">
      <c r="A104" s="381"/>
      <c r="B104" s="382"/>
      <c r="C104" s="6"/>
      <c r="D104" s="4"/>
      <c r="E104" s="4"/>
      <c r="F104" s="4"/>
      <c r="G104" s="337"/>
      <c r="H104" s="181"/>
      <c r="I104" s="181"/>
    </row>
    <row r="105" spans="1:9" ht="12.75">
      <c r="A105" s="381"/>
      <c r="B105" s="382"/>
      <c r="C105" s="6"/>
      <c r="D105" s="4"/>
      <c r="E105" s="4"/>
      <c r="F105" s="4"/>
      <c r="G105" s="337"/>
      <c r="H105" s="181"/>
      <c r="I105" s="181"/>
    </row>
    <row r="106" spans="7:9" ht="12.75">
      <c r="G106" s="333"/>
      <c r="I106" s="145"/>
    </row>
    <row r="107" spans="1:9" ht="15.75">
      <c r="A107" s="69" t="s">
        <v>332</v>
      </c>
      <c r="B107" s="70"/>
      <c r="C107" s="70"/>
      <c r="D107" s="70"/>
      <c r="E107" s="70"/>
      <c r="F107" s="70"/>
      <c r="G107" s="338" t="s">
        <v>4</v>
      </c>
      <c r="H107" s="167">
        <v>29964</v>
      </c>
      <c r="I107" s="167" t="s">
        <v>4</v>
      </c>
    </row>
    <row r="109" ht="12.75">
      <c r="G109" s="80" t="s">
        <v>4</v>
      </c>
    </row>
    <row r="110" spans="6:9" ht="12.75">
      <c r="F110" s="318" t="s">
        <v>330</v>
      </c>
      <c r="G110" s="274" t="s">
        <v>4</v>
      </c>
      <c r="H110" s="274">
        <v>29964</v>
      </c>
      <c r="I110" s="274" t="s">
        <v>4</v>
      </c>
    </row>
    <row r="111" spans="6:9" ht="12.75">
      <c r="F111" s="318" t="s">
        <v>331</v>
      </c>
      <c r="G111" s="273" t="str">
        <f>G107</f>
        <v> </v>
      </c>
      <c r="H111" s="273">
        <f>H107</f>
        <v>29964</v>
      </c>
      <c r="I111" s="273" t="str">
        <f>I107</f>
        <v> </v>
      </c>
    </row>
    <row r="112" spans="6:9" ht="12.75">
      <c r="F112" s="318" t="s">
        <v>313</v>
      </c>
      <c r="G112" s="272" t="s">
        <v>4</v>
      </c>
      <c r="H112" s="272">
        <f>H110-H107</f>
        <v>0</v>
      </c>
      <c r="I112" s="272" t="s">
        <v>4</v>
      </c>
    </row>
    <row r="114" spans="1:7" ht="15.75">
      <c r="A114" s="386" t="s">
        <v>404</v>
      </c>
      <c r="B114" s="386"/>
      <c r="C114" s="386"/>
      <c r="D114" s="386"/>
      <c r="E114" s="386"/>
      <c r="F114" s="386"/>
      <c r="G114" s="387"/>
    </row>
    <row r="115" spans="1:7" ht="15.75">
      <c r="A115" s="386"/>
      <c r="B115" s="386"/>
      <c r="C115" s="386"/>
      <c r="D115" s="386"/>
      <c r="E115" s="386"/>
      <c r="F115" s="386"/>
      <c r="G115" s="387"/>
    </row>
    <row r="116" spans="1:7" ht="15.75">
      <c r="A116" s="375" t="s">
        <v>408</v>
      </c>
      <c r="B116" s="375"/>
      <c r="C116" s="375"/>
      <c r="D116" s="375"/>
      <c r="E116" s="375"/>
      <c r="F116" s="375"/>
      <c r="G116" s="387"/>
    </row>
    <row r="117" spans="1:7" ht="15.75">
      <c r="A117" s="386"/>
      <c r="B117" s="386"/>
      <c r="C117" s="386"/>
      <c r="D117" s="386"/>
      <c r="E117" s="386"/>
      <c r="F117" s="386"/>
      <c r="G117" s="387"/>
    </row>
    <row r="119" spans="1:6" ht="12.75">
      <c r="A119" s="389" t="s">
        <v>398</v>
      </c>
      <c r="F119" t="s">
        <v>401</v>
      </c>
    </row>
    <row r="120" spans="1:6" ht="12.75">
      <c r="A120" s="389" t="s">
        <v>399</v>
      </c>
      <c r="C120" s="86"/>
      <c r="D120" s="86"/>
      <c r="F120" t="s">
        <v>402</v>
      </c>
    </row>
    <row r="122" ht="12.75">
      <c r="A122" t="s">
        <v>400</v>
      </c>
    </row>
    <row r="123" spans="1:6" ht="15.75">
      <c r="A123" s="60"/>
      <c r="B123" s="60"/>
      <c r="C123" s="61"/>
      <c r="E123" s="61"/>
      <c r="F123" s="61"/>
    </row>
    <row r="124" spans="1:6" ht="15">
      <c r="A124" s="388" t="s">
        <v>403</v>
      </c>
      <c r="B124" s="398"/>
      <c r="C124" s="398"/>
      <c r="D124" s="197"/>
      <c r="E124" s="398"/>
      <c r="F124" s="398"/>
    </row>
    <row r="125" spans="1:6" ht="12.75">
      <c r="A125" s="413" t="s">
        <v>4</v>
      </c>
      <c r="B125" s="413"/>
      <c r="C125" s="413"/>
      <c r="D125" s="413"/>
      <c r="E125" s="413"/>
      <c r="F125" s="413"/>
    </row>
    <row r="126" spans="1:6" ht="15.75">
      <c r="A126" s="412"/>
      <c r="B126" s="412"/>
      <c r="C126" s="412"/>
      <c r="D126" s="412"/>
      <c r="E126" s="412"/>
      <c r="F126" s="412"/>
    </row>
    <row r="127" spans="1:6" ht="15">
      <c r="A127" s="398"/>
      <c r="B127" s="398"/>
      <c r="C127" s="398"/>
      <c r="D127" s="398"/>
      <c r="E127" s="197"/>
      <c r="F127" s="197"/>
    </row>
    <row r="128" spans="1:6" ht="15">
      <c r="A128" s="197"/>
      <c r="B128" s="197"/>
      <c r="C128" s="398"/>
      <c r="D128" s="398"/>
      <c r="E128" s="197"/>
      <c r="F128" s="197"/>
    </row>
    <row r="129" spans="1:6" ht="15">
      <c r="A129" s="197"/>
      <c r="B129" s="197"/>
      <c r="C129" s="398"/>
      <c r="D129" s="398"/>
      <c r="E129" s="197"/>
      <c r="F129" s="197"/>
    </row>
    <row r="130" spans="1:6" ht="15">
      <c r="A130" s="198"/>
      <c r="B130" s="199"/>
      <c r="C130" s="411"/>
      <c r="D130" s="411"/>
      <c r="E130" s="199"/>
      <c r="F130" s="200"/>
    </row>
    <row r="131" spans="1:6" ht="12.75">
      <c r="A131" s="408"/>
      <c r="B131" s="409"/>
      <c r="C131" s="410"/>
      <c r="D131" s="410"/>
      <c r="E131" s="410"/>
      <c r="F131" s="201"/>
    </row>
    <row r="132" spans="1:6" ht="12.75">
      <c r="A132" s="408"/>
      <c r="B132" s="409"/>
      <c r="C132" s="409"/>
      <c r="D132" s="409"/>
      <c r="E132" s="409"/>
      <c r="F132" s="201"/>
    </row>
    <row r="133" spans="1:6" ht="12.75">
      <c r="A133" s="202"/>
      <c r="B133" s="203"/>
      <c r="C133" s="410"/>
      <c r="D133" s="410"/>
      <c r="E133" s="204"/>
      <c r="F133" s="201"/>
    </row>
    <row r="134" spans="1:6" ht="15">
      <c r="A134" s="202"/>
      <c r="B134" s="203"/>
      <c r="C134" s="410"/>
      <c r="D134" s="410"/>
      <c r="E134" s="205"/>
      <c r="F134" s="206"/>
    </row>
    <row r="135" spans="1:6" ht="15">
      <c r="A135" s="202"/>
      <c r="B135" s="203"/>
      <c r="C135" s="410"/>
      <c r="D135" s="410"/>
      <c r="E135" s="205"/>
      <c r="F135" s="201"/>
    </row>
    <row r="136" spans="1:6" ht="12.75">
      <c r="A136" s="425"/>
      <c r="B136" s="426"/>
      <c r="C136" s="409"/>
      <c r="D136" s="409"/>
      <c r="E136" s="203"/>
      <c r="F136" s="206"/>
    </row>
    <row r="137" spans="1:6" ht="15">
      <c r="A137" s="202"/>
      <c r="B137" s="205"/>
      <c r="C137" s="409"/>
      <c r="D137" s="409"/>
      <c r="E137" s="203"/>
      <c r="F137" s="207"/>
    </row>
    <row r="138" spans="1:6" ht="15">
      <c r="A138" s="202"/>
      <c r="B138" s="205"/>
      <c r="C138" s="424"/>
      <c r="D138" s="424"/>
      <c r="E138" s="205"/>
      <c r="F138" s="208"/>
    </row>
    <row r="139" spans="1:6" ht="15">
      <c r="A139" s="202"/>
      <c r="B139" s="205"/>
      <c r="C139" s="428"/>
      <c r="D139" s="428"/>
      <c r="E139" s="205"/>
      <c r="F139" s="201"/>
    </row>
    <row r="140" spans="1:6" ht="15">
      <c r="A140" s="408"/>
      <c r="B140" s="409"/>
      <c r="C140" s="424"/>
      <c r="D140" s="424"/>
      <c r="E140" s="205"/>
      <c r="F140" s="201"/>
    </row>
    <row r="141" spans="1:6" ht="15">
      <c r="A141" s="408"/>
      <c r="B141" s="409"/>
      <c r="C141" s="424"/>
      <c r="D141" s="424"/>
      <c r="E141" s="205"/>
      <c r="F141" s="208"/>
    </row>
    <row r="142" spans="1:6" ht="15">
      <c r="A142" s="202"/>
      <c r="B142" s="205"/>
      <c r="C142" s="409"/>
      <c r="D142" s="409"/>
      <c r="E142" s="203"/>
      <c r="F142" s="206"/>
    </row>
    <row r="143" spans="1:6" ht="15">
      <c r="A143" s="425"/>
      <c r="B143" s="426"/>
      <c r="C143" s="429"/>
      <c r="D143" s="429"/>
      <c r="E143" s="205"/>
      <c r="F143" s="207"/>
    </row>
    <row r="144" spans="1:6" ht="15">
      <c r="A144" s="202"/>
      <c r="B144" s="205"/>
      <c r="C144" s="429"/>
      <c r="D144" s="429"/>
      <c r="E144" s="205"/>
      <c r="F144" s="207"/>
    </row>
    <row r="145" spans="1:6" ht="15">
      <c r="A145" s="202"/>
      <c r="B145" s="205"/>
      <c r="C145" s="427"/>
      <c r="D145" s="427"/>
      <c r="E145" s="205"/>
      <c r="F145" s="208"/>
    </row>
    <row r="146" spans="1:6" ht="15">
      <c r="A146" s="408"/>
      <c r="B146" s="409"/>
      <c r="C146" s="432"/>
      <c r="D146" s="432"/>
      <c r="E146" s="205"/>
      <c r="F146" s="201"/>
    </row>
    <row r="147" spans="1:6" ht="12.75">
      <c r="A147" s="408"/>
      <c r="B147" s="409"/>
      <c r="C147" s="410"/>
      <c r="D147" s="410"/>
      <c r="E147" s="429"/>
      <c r="F147" s="430"/>
    </row>
    <row r="148" spans="1:6" ht="12.75">
      <c r="A148" s="408"/>
      <c r="B148" s="409"/>
      <c r="C148" s="410"/>
      <c r="D148" s="410"/>
      <c r="E148" s="429"/>
      <c r="F148" s="430"/>
    </row>
    <row r="149" spans="1:6" ht="12.75">
      <c r="A149" s="408"/>
      <c r="B149" s="409"/>
      <c r="C149" s="424"/>
      <c r="D149" s="424"/>
      <c r="E149" s="429"/>
      <c r="F149" s="431"/>
    </row>
    <row r="150" spans="1:6" ht="12.75">
      <c r="A150" s="408"/>
      <c r="B150" s="409"/>
      <c r="C150" s="424"/>
      <c r="D150" s="424"/>
      <c r="E150" s="429"/>
      <c r="F150" s="431"/>
    </row>
    <row r="151" spans="1:6" ht="15">
      <c r="A151" s="202"/>
      <c r="B151" s="205"/>
      <c r="C151" s="409"/>
      <c r="D151" s="409"/>
      <c r="E151" s="203"/>
      <c r="F151" s="206"/>
    </row>
    <row r="152" spans="1:6" ht="15">
      <c r="A152" s="434"/>
      <c r="B152" s="435"/>
      <c r="C152" s="436"/>
      <c r="D152" s="436"/>
      <c r="E152" s="209"/>
      <c r="F152" s="210"/>
    </row>
    <row r="153" spans="1:6" ht="15">
      <c r="A153" s="197"/>
      <c r="B153" s="197"/>
      <c r="C153" s="437"/>
      <c r="D153" s="437"/>
      <c r="E153" s="197"/>
      <c r="F153" s="197"/>
    </row>
    <row r="154" spans="1:6" ht="15">
      <c r="A154" s="196"/>
      <c r="B154" s="196"/>
      <c r="C154" s="433"/>
      <c r="D154" s="433"/>
      <c r="E154" s="196"/>
      <c r="F154" s="196"/>
    </row>
    <row r="155" spans="1:6" ht="15">
      <c r="A155" s="196"/>
      <c r="B155" s="196"/>
      <c r="C155" s="433"/>
      <c r="D155" s="433"/>
      <c r="E155" s="196"/>
      <c r="F155" s="196"/>
    </row>
  </sheetData>
  <sheetProtection/>
  <mergeCells count="65">
    <mergeCell ref="A147:B148"/>
    <mergeCell ref="C147:D148"/>
    <mergeCell ref="C155:D155"/>
    <mergeCell ref="C151:D151"/>
    <mergeCell ref="A152:B152"/>
    <mergeCell ref="C152:D152"/>
    <mergeCell ref="C153:D153"/>
    <mergeCell ref="C154:D154"/>
    <mergeCell ref="C143:D143"/>
    <mergeCell ref="C144:D144"/>
    <mergeCell ref="F147:F148"/>
    <mergeCell ref="A149:B150"/>
    <mergeCell ref="C149:D150"/>
    <mergeCell ref="E149:E150"/>
    <mergeCell ref="F149:F150"/>
    <mergeCell ref="E147:E148"/>
    <mergeCell ref="A146:B146"/>
    <mergeCell ref="C146:D146"/>
    <mergeCell ref="C137:D137"/>
    <mergeCell ref="C127:D127"/>
    <mergeCell ref="C145:D145"/>
    <mergeCell ref="C139:D139"/>
    <mergeCell ref="A140:B140"/>
    <mergeCell ref="C140:D140"/>
    <mergeCell ref="A141:B141"/>
    <mergeCell ref="C141:D141"/>
    <mergeCell ref="C142:D142"/>
    <mergeCell ref="A143:B143"/>
    <mergeCell ref="A98:A99"/>
    <mergeCell ref="A8:A9"/>
    <mergeCell ref="B8:F9"/>
    <mergeCell ref="A22:I22"/>
    <mergeCell ref="C138:D138"/>
    <mergeCell ref="C133:D133"/>
    <mergeCell ref="C134:D134"/>
    <mergeCell ref="C135:D135"/>
    <mergeCell ref="A136:B136"/>
    <mergeCell ref="C136:D136"/>
    <mergeCell ref="E124:F124"/>
    <mergeCell ref="A125:F125"/>
    <mergeCell ref="A23:A24"/>
    <mergeCell ref="B23:F24"/>
    <mergeCell ref="A38:A39"/>
    <mergeCell ref="B38:F39"/>
    <mergeCell ref="B73:F74"/>
    <mergeCell ref="B65:F66"/>
    <mergeCell ref="A88:A89"/>
    <mergeCell ref="A97:I97"/>
    <mergeCell ref="A131:B132"/>
    <mergeCell ref="C131:E131"/>
    <mergeCell ref="C132:E132"/>
    <mergeCell ref="C129:D129"/>
    <mergeCell ref="C130:D130"/>
    <mergeCell ref="A126:F126"/>
    <mergeCell ref="A127:B127"/>
    <mergeCell ref="A65:A66"/>
    <mergeCell ref="C128:D128"/>
    <mergeCell ref="A37:I37"/>
    <mergeCell ref="A87:I87"/>
    <mergeCell ref="A72:I72"/>
    <mergeCell ref="A64:I64"/>
    <mergeCell ref="B88:F89"/>
    <mergeCell ref="B98:F99"/>
    <mergeCell ref="A73:A74"/>
    <mergeCell ref="B124:C124"/>
  </mergeCells>
  <printOptions horizontalCentered="1"/>
  <pageMargins left="0.7480314960629921" right="0.7874015748031497" top="0.984251968503937" bottom="0.984251968503937" header="0.5118110236220472" footer="0.5118110236220472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65"/>
  <sheetViews>
    <sheetView zoomScalePageLayoutView="0" workbookViewId="0" topLeftCell="A1">
      <selection activeCell="R490" sqref="R490"/>
    </sheetView>
  </sheetViews>
  <sheetFormatPr defaultColWidth="9.00390625" defaultRowHeight="12.75"/>
  <cols>
    <col min="1" max="1" width="14.75390625" style="0" customWidth="1"/>
    <col min="2" max="2" width="11.00390625" style="0" customWidth="1"/>
    <col min="3" max="3" width="9.375" style="0" customWidth="1"/>
    <col min="4" max="4" width="3.75390625" style="0" customWidth="1"/>
    <col min="5" max="5" width="5.75390625" style="0" customWidth="1"/>
    <col min="6" max="6" width="24.00390625" style="0" customWidth="1"/>
    <col min="7" max="7" width="18.00390625" style="80" customWidth="1"/>
    <col min="8" max="8" width="16.00390625" style="145" customWidth="1"/>
    <col min="9" max="9" width="13.00390625" style="0" customWidth="1"/>
  </cols>
  <sheetData>
    <row r="1" spans="1:10" s="185" customFormat="1" ht="26.25">
      <c r="A1" s="438" t="s">
        <v>309</v>
      </c>
      <c r="B1" s="438"/>
      <c r="C1" s="438"/>
      <c r="D1" s="438"/>
      <c r="E1" s="438"/>
      <c r="F1" s="438"/>
      <c r="G1" s="438"/>
      <c r="H1" s="438"/>
      <c r="I1" s="184"/>
      <c r="J1" s="184"/>
    </row>
    <row r="2" spans="1:8" ht="13.5" thickBot="1">
      <c r="A2" s="68"/>
      <c r="B2" s="68"/>
      <c r="C2" s="68"/>
      <c r="D2" s="68"/>
      <c r="E2" s="68"/>
      <c r="F2" s="68"/>
      <c r="G2" s="78"/>
      <c r="H2" s="146"/>
    </row>
    <row r="3" spans="1:9" ht="12.75">
      <c r="A3" s="418" t="s">
        <v>136</v>
      </c>
      <c r="B3" s="419" t="s">
        <v>22</v>
      </c>
      <c r="C3" s="420"/>
      <c r="D3" s="420"/>
      <c r="E3" s="420"/>
      <c r="F3" s="420"/>
      <c r="G3" s="286" t="s">
        <v>245</v>
      </c>
      <c r="H3" s="324" t="s">
        <v>268</v>
      </c>
      <c r="I3" s="147" t="s">
        <v>327</v>
      </c>
    </row>
    <row r="4" spans="1:9" ht="27" customHeight="1" thickBot="1">
      <c r="A4" s="397"/>
      <c r="B4" s="406"/>
      <c r="C4" s="407"/>
      <c r="D4" s="407"/>
      <c r="E4" s="407"/>
      <c r="F4" s="407"/>
      <c r="G4" s="287" t="s">
        <v>249</v>
      </c>
      <c r="H4" s="325" t="s">
        <v>246</v>
      </c>
      <c r="I4" s="168" t="s">
        <v>246</v>
      </c>
    </row>
    <row r="5" spans="1:9" ht="12.75">
      <c r="A5" s="46"/>
      <c r="B5" s="4"/>
      <c r="C5" s="47"/>
      <c r="D5" s="4"/>
      <c r="E5" s="4"/>
      <c r="F5" s="4"/>
      <c r="G5" s="285"/>
      <c r="H5" s="218"/>
      <c r="I5" s="319"/>
    </row>
    <row r="6" spans="1:9" ht="12.75">
      <c r="A6" s="48" t="s">
        <v>1</v>
      </c>
      <c r="B6" s="16"/>
      <c r="C6" s="14"/>
      <c r="D6" s="14"/>
      <c r="E6" s="14"/>
      <c r="F6" s="14"/>
      <c r="G6" s="282"/>
      <c r="H6" s="142"/>
      <c r="I6" s="292"/>
    </row>
    <row r="7" spans="1:9" ht="12.75">
      <c r="A7" s="247" t="s">
        <v>227</v>
      </c>
      <c r="B7" s="13">
        <v>312001</v>
      </c>
      <c r="C7" s="14" t="s">
        <v>2</v>
      </c>
      <c r="D7" s="14"/>
      <c r="E7" s="14"/>
      <c r="F7" s="14"/>
      <c r="G7" s="282">
        <f>((20593/12)*8)+4000</f>
        <v>17728.666666666664</v>
      </c>
      <c r="H7" s="322">
        <v>12000</v>
      </c>
      <c r="I7" s="320">
        <v>12000</v>
      </c>
    </row>
    <row r="8" spans="1:9" ht="12.75">
      <c r="A8" s="17" t="s">
        <v>3</v>
      </c>
      <c r="B8" s="13" t="s">
        <v>4</v>
      </c>
      <c r="C8" s="14"/>
      <c r="D8" s="14"/>
      <c r="E8" s="14"/>
      <c r="F8" s="14"/>
      <c r="G8" s="282"/>
      <c r="H8" s="162"/>
      <c r="I8" s="176"/>
    </row>
    <row r="9" spans="1:9" ht="12.75">
      <c r="A9" s="5" t="s">
        <v>0</v>
      </c>
      <c r="B9" s="9"/>
      <c r="C9" s="4"/>
      <c r="D9" s="4"/>
      <c r="E9" s="4"/>
      <c r="F9" s="4"/>
      <c r="G9" s="282"/>
      <c r="H9" s="162"/>
      <c r="I9" s="176"/>
    </row>
    <row r="10" spans="1:9" ht="12.75">
      <c r="A10" s="17">
        <v>14977</v>
      </c>
      <c r="B10" s="13">
        <v>111003</v>
      </c>
      <c r="C10" s="14" t="s">
        <v>5</v>
      </c>
      <c r="D10" s="14"/>
      <c r="E10" s="14"/>
      <c r="F10" s="14"/>
      <c r="G10" s="282">
        <v>109399</v>
      </c>
      <c r="H10" s="162">
        <v>99000</v>
      </c>
      <c r="I10" s="176">
        <v>99000</v>
      </c>
    </row>
    <row r="11" spans="1:9" ht="12.75">
      <c r="A11" s="12"/>
      <c r="B11" s="16"/>
      <c r="C11" s="14"/>
      <c r="D11" s="14"/>
      <c r="E11" s="14"/>
      <c r="F11" s="14"/>
      <c r="G11" s="282"/>
      <c r="H11" s="162"/>
      <c r="I11" s="176"/>
    </row>
    <row r="12" spans="1:9" ht="12.75">
      <c r="A12" s="5" t="s">
        <v>6</v>
      </c>
      <c r="B12" s="42"/>
      <c r="C12" s="32"/>
      <c r="D12" s="4"/>
      <c r="E12" s="4"/>
      <c r="F12" s="4"/>
      <c r="G12" s="282"/>
      <c r="H12" s="162"/>
      <c r="I12" s="176"/>
    </row>
    <row r="13" spans="1:9" ht="12.75">
      <c r="A13" s="17">
        <v>14977</v>
      </c>
      <c r="B13" s="13">
        <v>121001</v>
      </c>
      <c r="C13" s="14" t="s">
        <v>7</v>
      </c>
      <c r="D13" s="14"/>
      <c r="E13" s="14"/>
      <c r="F13" s="14"/>
      <c r="G13" s="282">
        <v>27800</v>
      </c>
      <c r="H13" s="162">
        <f>G13*1.2</f>
        <v>33360</v>
      </c>
      <c r="I13" s="176">
        <f>H13*1.2</f>
        <v>40032</v>
      </c>
    </row>
    <row r="14" spans="1:9" ht="12.75">
      <c r="A14" s="17">
        <v>14977</v>
      </c>
      <c r="B14" s="13">
        <v>121002</v>
      </c>
      <c r="C14" s="14" t="s">
        <v>8</v>
      </c>
      <c r="D14" s="14"/>
      <c r="E14" s="14"/>
      <c r="F14" s="14"/>
      <c r="G14" s="282">
        <v>11700</v>
      </c>
      <c r="H14" s="162">
        <v>15200</v>
      </c>
      <c r="I14" s="176">
        <v>15200</v>
      </c>
    </row>
    <row r="15" spans="1:9" ht="12.75">
      <c r="A15" s="17">
        <v>14977</v>
      </c>
      <c r="B15" s="328">
        <v>121003</v>
      </c>
      <c r="C15" s="127" t="s">
        <v>328</v>
      </c>
      <c r="D15" s="38"/>
      <c r="E15" s="221"/>
      <c r="F15" s="14"/>
      <c r="G15" s="282">
        <v>100</v>
      </c>
      <c r="H15" s="162">
        <v>100</v>
      </c>
      <c r="I15" s="256">
        <v>100</v>
      </c>
    </row>
    <row r="16" spans="1:9" ht="12.75">
      <c r="A16" s="3"/>
      <c r="B16" s="9"/>
      <c r="C16" s="4"/>
      <c r="D16" s="4"/>
      <c r="E16" s="4"/>
      <c r="F16" s="4"/>
      <c r="G16" s="282"/>
      <c r="H16" s="162"/>
      <c r="I16" s="256"/>
    </row>
    <row r="17" spans="1:9" ht="12.75">
      <c r="A17" s="40" t="s">
        <v>9</v>
      </c>
      <c r="B17" s="16"/>
      <c r="C17" s="16"/>
      <c r="D17" s="16"/>
      <c r="E17" s="16"/>
      <c r="F17" s="16"/>
      <c r="G17" s="282"/>
      <c r="H17" s="162"/>
      <c r="I17" s="176"/>
    </row>
    <row r="18" spans="1:9" ht="12.75">
      <c r="A18" s="17">
        <v>14977</v>
      </c>
      <c r="B18" s="13">
        <v>133001</v>
      </c>
      <c r="C18" s="14" t="s">
        <v>10</v>
      </c>
      <c r="D18" s="14"/>
      <c r="E18" s="14"/>
      <c r="F18" s="14"/>
      <c r="G18" s="282">
        <v>350</v>
      </c>
      <c r="H18" s="162">
        <v>350</v>
      </c>
      <c r="I18" s="176">
        <v>350</v>
      </c>
    </row>
    <row r="19" spans="1:9" ht="12.75">
      <c r="A19" s="17">
        <v>14977</v>
      </c>
      <c r="B19" s="13">
        <v>133012</v>
      </c>
      <c r="C19" s="14" t="s">
        <v>11</v>
      </c>
      <c r="D19" s="14"/>
      <c r="E19" s="14"/>
      <c r="F19" s="14"/>
      <c r="G19" s="282">
        <v>160</v>
      </c>
      <c r="H19" s="162">
        <v>160</v>
      </c>
      <c r="I19" s="176">
        <v>160</v>
      </c>
    </row>
    <row r="20" spans="1:9" ht="12.75">
      <c r="A20" s="7">
        <v>14977</v>
      </c>
      <c r="B20" s="10">
        <v>133013</v>
      </c>
      <c r="C20" s="4" t="s">
        <v>12</v>
      </c>
      <c r="D20" s="4"/>
      <c r="E20" s="4"/>
      <c r="F20" s="4"/>
      <c r="G20" s="288">
        <v>11500</v>
      </c>
      <c r="H20" s="323">
        <v>11500</v>
      </c>
      <c r="I20" s="321">
        <v>11500</v>
      </c>
    </row>
    <row r="21" spans="1:9" ht="12.75">
      <c r="A21" s="12"/>
      <c r="B21" s="16"/>
      <c r="C21" s="14"/>
      <c r="D21" s="14"/>
      <c r="E21" s="14"/>
      <c r="F21" s="14"/>
      <c r="G21" s="282"/>
      <c r="H21" s="162"/>
      <c r="I21" s="176"/>
    </row>
    <row r="22" spans="1:9" ht="12.75">
      <c r="A22" s="5" t="s">
        <v>13</v>
      </c>
      <c r="B22" s="9"/>
      <c r="C22" s="4"/>
      <c r="D22" s="4"/>
      <c r="E22" s="4"/>
      <c r="F22" s="4"/>
      <c r="G22" s="282"/>
      <c r="H22" s="162"/>
      <c r="I22" s="176"/>
    </row>
    <row r="23" spans="1:9" ht="12.75">
      <c r="A23" s="18">
        <v>14977</v>
      </c>
      <c r="B23" s="13">
        <v>212002</v>
      </c>
      <c r="C23" s="14" t="s">
        <v>14</v>
      </c>
      <c r="D23" s="14"/>
      <c r="E23" s="14"/>
      <c r="F23" s="14"/>
      <c r="G23" s="282">
        <v>300</v>
      </c>
      <c r="H23" s="162">
        <v>300</v>
      </c>
      <c r="I23" s="176">
        <v>300</v>
      </c>
    </row>
    <row r="24" spans="1:9" ht="12.75">
      <c r="A24" s="17">
        <v>14977</v>
      </c>
      <c r="B24" s="13">
        <v>212003</v>
      </c>
      <c r="C24" s="14" t="s">
        <v>15</v>
      </c>
      <c r="D24" s="14"/>
      <c r="E24" s="14"/>
      <c r="F24" s="14"/>
      <c r="G24" s="288">
        <f>3395+1000</f>
        <v>4395</v>
      </c>
      <c r="H24" s="162">
        <v>1000</v>
      </c>
      <c r="I24" s="176">
        <v>1000</v>
      </c>
    </row>
    <row r="25" spans="1:9" ht="12.75">
      <c r="A25" s="22"/>
      <c r="B25" s="4"/>
      <c r="C25" s="24"/>
      <c r="D25" s="4"/>
      <c r="E25" s="4"/>
      <c r="F25" s="4"/>
      <c r="G25" s="282"/>
      <c r="H25" s="162"/>
      <c r="I25" s="176"/>
    </row>
    <row r="26" spans="1:9" ht="12.75">
      <c r="A26" s="48" t="s">
        <v>16</v>
      </c>
      <c r="B26" s="16"/>
      <c r="C26" s="27"/>
      <c r="D26" s="14"/>
      <c r="E26" s="14"/>
      <c r="F26" s="14"/>
      <c r="G26" s="282"/>
      <c r="H26" s="162"/>
      <c r="I26" s="176"/>
    </row>
    <row r="27" spans="1:9" ht="12.75">
      <c r="A27" s="17">
        <v>14977</v>
      </c>
      <c r="B27" s="13">
        <v>221004</v>
      </c>
      <c r="C27" s="14" t="s">
        <v>17</v>
      </c>
      <c r="D27" s="14"/>
      <c r="E27" s="14"/>
      <c r="F27" s="14"/>
      <c r="G27" s="282">
        <v>300</v>
      </c>
      <c r="H27" s="162">
        <v>300</v>
      </c>
      <c r="I27" s="176">
        <v>300</v>
      </c>
    </row>
    <row r="28" spans="1:9" ht="12.75">
      <c r="A28" s="35">
        <v>14977</v>
      </c>
      <c r="B28" s="33">
        <v>223001</v>
      </c>
      <c r="C28" s="32" t="s">
        <v>269</v>
      </c>
      <c r="D28" s="32"/>
      <c r="E28" s="32"/>
      <c r="F28" s="32"/>
      <c r="G28" s="282">
        <v>1200</v>
      </c>
      <c r="H28" s="162">
        <v>1200</v>
      </c>
      <c r="I28" s="176">
        <v>1200</v>
      </c>
    </row>
    <row r="29" spans="1:9" ht="12.75">
      <c r="A29" s="3"/>
      <c r="B29" s="9"/>
      <c r="C29" s="4" t="s">
        <v>270</v>
      </c>
      <c r="D29" s="4"/>
      <c r="E29" s="4"/>
      <c r="F29" s="4"/>
      <c r="G29" s="282"/>
      <c r="H29" s="162"/>
      <c r="I29" s="176"/>
    </row>
    <row r="30" spans="1:9" ht="12.75">
      <c r="A30" s="18">
        <v>14977</v>
      </c>
      <c r="B30" s="13">
        <v>223002</v>
      </c>
      <c r="C30" s="14" t="s">
        <v>130</v>
      </c>
      <c r="D30" s="14"/>
      <c r="E30" s="14"/>
      <c r="F30" s="14"/>
      <c r="G30" s="282">
        <f>(2000-200)</f>
        <v>1800</v>
      </c>
      <c r="H30" s="282">
        <f>(2000-500)</f>
        <v>1500</v>
      </c>
      <c r="I30" s="176">
        <f>(2000-500)</f>
        <v>1500</v>
      </c>
    </row>
    <row r="31" spans="1:9" ht="13.5" thickBot="1">
      <c r="A31" s="49">
        <v>14977</v>
      </c>
      <c r="B31" s="50">
        <v>223003</v>
      </c>
      <c r="C31" s="51" t="s">
        <v>131</v>
      </c>
      <c r="D31" s="52"/>
      <c r="E31" s="52"/>
      <c r="F31" s="52"/>
      <c r="G31" s="304">
        <v>0</v>
      </c>
      <c r="H31" s="327">
        <v>300</v>
      </c>
      <c r="I31" s="326">
        <v>300</v>
      </c>
    </row>
    <row r="32" spans="1:9" ht="12.75">
      <c r="A32" s="62"/>
      <c r="B32" s="6"/>
      <c r="C32" s="4"/>
      <c r="D32" s="4"/>
      <c r="E32" s="4"/>
      <c r="F32" s="251" t="s">
        <v>310</v>
      </c>
      <c r="G32" s="104">
        <f>SUM(G7:G31)</f>
        <v>186732.66666666666</v>
      </c>
      <c r="H32" s="140">
        <f>SUM(H7:H31)</f>
        <v>176270</v>
      </c>
      <c r="I32" s="140">
        <f>SUM(I7:I31)</f>
        <v>182942</v>
      </c>
    </row>
    <row r="33" spans="1:8" ht="12.75">
      <c r="A33" s="63"/>
      <c r="B33" s="6"/>
      <c r="C33" s="4"/>
      <c r="D33" s="4"/>
      <c r="E33" s="4"/>
      <c r="F33" s="4"/>
      <c r="G33" s="4"/>
      <c r="H33" s="140"/>
    </row>
    <row r="34" spans="2:7" ht="12.75">
      <c r="B34" s="4"/>
      <c r="G34"/>
    </row>
    <row r="35" spans="7:8" ht="16.5" customHeight="1">
      <c r="G35" s="4"/>
      <c r="H35" s="140"/>
    </row>
    <row r="36" spans="7:8" ht="16.5" customHeight="1">
      <c r="G36" s="4"/>
      <c r="H36" s="140"/>
    </row>
    <row r="37" spans="7:8" ht="16.5" customHeight="1" thickBot="1">
      <c r="G37" s="8"/>
      <c r="H37" s="140"/>
    </row>
    <row r="38" spans="1:9" ht="12.75">
      <c r="A38" s="418" t="s">
        <v>136</v>
      </c>
      <c r="B38" s="419" t="s">
        <v>22</v>
      </c>
      <c r="C38" s="420"/>
      <c r="D38" s="420"/>
      <c r="E38" s="420"/>
      <c r="F38" s="420"/>
      <c r="G38" s="286" t="s">
        <v>245</v>
      </c>
      <c r="H38" s="283" t="s">
        <v>268</v>
      </c>
      <c r="I38" s="147" t="s">
        <v>268</v>
      </c>
    </row>
    <row r="39" spans="1:9" ht="26.25" thickBot="1">
      <c r="A39" s="397"/>
      <c r="B39" s="406"/>
      <c r="C39" s="407"/>
      <c r="D39" s="407"/>
      <c r="E39" s="407"/>
      <c r="F39" s="407"/>
      <c r="G39" s="289" t="s">
        <v>247</v>
      </c>
      <c r="H39" s="154" t="s">
        <v>248</v>
      </c>
      <c r="I39" s="148" t="s">
        <v>248</v>
      </c>
    </row>
    <row r="40" spans="1:9" ht="12.75">
      <c r="A40" s="194"/>
      <c r="B40" s="1"/>
      <c r="C40" s="1"/>
      <c r="D40" s="2"/>
      <c r="E40" s="2"/>
      <c r="F40" s="2"/>
      <c r="G40" s="300"/>
      <c r="H40" s="296" t="s">
        <v>4</v>
      </c>
      <c r="I40" s="150" t="s">
        <v>4</v>
      </c>
    </row>
    <row r="41" spans="1:9" ht="12.75">
      <c r="A41" s="107" t="s">
        <v>18</v>
      </c>
      <c r="B41" s="9"/>
      <c r="C41" s="4"/>
      <c r="D41" s="4"/>
      <c r="E41" s="4"/>
      <c r="F41" s="4"/>
      <c r="G41" s="299" t="s">
        <v>4</v>
      </c>
      <c r="H41" s="297"/>
      <c r="I41" s="151"/>
    </row>
    <row r="42" spans="1:9" ht="12.75">
      <c r="A42" s="108">
        <v>14977</v>
      </c>
      <c r="B42" s="16">
        <v>243</v>
      </c>
      <c r="C42" s="14" t="s">
        <v>19</v>
      </c>
      <c r="D42" s="14"/>
      <c r="E42" s="14"/>
      <c r="F42" s="14"/>
      <c r="G42" s="298">
        <v>0</v>
      </c>
      <c r="H42" s="171">
        <v>20</v>
      </c>
      <c r="I42" s="171">
        <v>20</v>
      </c>
    </row>
    <row r="43" spans="1:9" ht="13.5" thickBot="1">
      <c r="A43" s="195"/>
      <c r="B43" s="52"/>
      <c r="C43" s="52"/>
      <c r="D43" s="52"/>
      <c r="E43" s="52"/>
      <c r="F43" s="52"/>
      <c r="G43" s="170"/>
      <c r="H43" s="175"/>
      <c r="I43" s="175"/>
    </row>
    <row r="44" spans="1:9" ht="12.75">
      <c r="A44" s="237" t="s">
        <v>126</v>
      </c>
      <c r="B44" s="216"/>
      <c r="C44" s="215"/>
      <c r="D44" s="215"/>
      <c r="E44" s="215"/>
      <c r="F44" s="215"/>
      <c r="G44" s="295"/>
      <c r="H44" s="228"/>
      <c r="I44" s="228"/>
    </row>
    <row r="45" spans="1:9" ht="12.75">
      <c r="A45" s="238" t="s">
        <v>292</v>
      </c>
      <c r="B45" s="10">
        <v>322001</v>
      </c>
      <c r="C45" s="4" t="s">
        <v>271</v>
      </c>
      <c r="D45" s="4"/>
      <c r="E45" s="4"/>
      <c r="F45" s="4"/>
      <c r="G45" s="110">
        <v>0</v>
      </c>
      <c r="H45" s="291">
        <v>0</v>
      </c>
      <c r="I45" s="173">
        <v>0</v>
      </c>
    </row>
    <row r="46" spans="1:9" ht="12.75">
      <c r="A46" s="211" t="s">
        <v>300</v>
      </c>
      <c r="B46" s="13">
        <v>322002</v>
      </c>
      <c r="C46" s="14" t="s">
        <v>293</v>
      </c>
      <c r="D46" s="14"/>
      <c r="E46" s="14"/>
      <c r="F46" s="14"/>
      <c r="G46" s="110">
        <v>0</v>
      </c>
      <c r="H46" s="292">
        <v>0</v>
      </c>
      <c r="I46" s="139">
        <v>0</v>
      </c>
    </row>
    <row r="47" spans="1:9" ht="12.75">
      <c r="A47" s="212" t="s">
        <v>301</v>
      </c>
      <c r="B47" s="13">
        <v>322001</v>
      </c>
      <c r="C47" s="4" t="s">
        <v>288</v>
      </c>
      <c r="D47" s="4"/>
      <c r="E47" s="4"/>
      <c r="F47" s="111"/>
      <c r="G47" s="110">
        <v>0</v>
      </c>
      <c r="H47" s="256">
        <v>0</v>
      </c>
      <c r="I47" s="172">
        <v>0</v>
      </c>
    </row>
    <row r="48" spans="1:9" ht="12.75">
      <c r="A48" s="17"/>
      <c r="B48" s="14"/>
      <c r="C48" s="14"/>
      <c r="D48" s="14"/>
      <c r="E48" s="14"/>
      <c r="F48" s="14"/>
      <c r="G48" s="110"/>
      <c r="H48" s="176"/>
      <c r="I48" s="176"/>
    </row>
    <row r="49" spans="1:9" ht="12.75">
      <c r="A49" s="107" t="s">
        <v>20</v>
      </c>
      <c r="B49" s="42"/>
      <c r="C49" s="14"/>
      <c r="D49" s="4"/>
      <c r="E49" s="4"/>
      <c r="F49" s="4"/>
      <c r="G49" s="110"/>
      <c r="H49" s="291"/>
      <c r="I49" s="173"/>
    </row>
    <row r="50" spans="1:9" ht="12.75">
      <c r="A50" s="108">
        <v>19054</v>
      </c>
      <c r="B50" s="13">
        <v>513002</v>
      </c>
      <c r="C50" s="14" t="s">
        <v>283</v>
      </c>
      <c r="D50" s="14"/>
      <c r="E50" s="14"/>
      <c r="F50" s="14"/>
      <c r="G50" s="110">
        <v>0</v>
      </c>
      <c r="H50" s="176">
        <v>0</v>
      </c>
      <c r="I50" s="176">
        <v>0</v>
      </c>
    </row>
    <row r="51" spans="1:9" ht="12.75">
      <c r="A51" s="257" t="s">
        <v>316</v>
      </c>
      <c r="B51" s="13">
        <v>223001</v>
      </c>
      <c r="C51" s="24" t="s">
        <v>315</v>
      </c>
      <c r="D51" s="24"/>
      <c r="E51" s="24"/>
      <c r="F51" s="24"/>
      <c r="G51" s="110">
        <v>250</v>
      </c>
      <c r="H51" s="256"/>
      <c r="I51" s="256"/>
    </row>
    <row r="52" spans="1:9" ht="13.5" thickBot="1">
      <c r="A52" s="195"/>
      <c r="B52" s="52"/>
      <c r="C52" s="52"/>
      <c r="D52" s="52"/>
      <c r="E52" s="52"/>
      <c r="F52" s="290" t="s">
        <v>310</v>
      </c>
      <c r="G52" s="255">
        <f>SUM(G42:G51)</f>
        <v>250</v>
      </c>
      <c r="H52" s="293">
        <f>SUM(H42:H50)</f>
        <v>20</v>
      </c>
      <c r="I52" s="252">
        <f>SUM(I42:I50)</f>
        <v>20</v>
      </c>
    </row>
    <row r="53" spans="1:9" ht="13.5" thickBot="1">
      <c r="A53" s="59" t="s">
        <v>21</v>
      </c>
      <c r="B53" s="44"/>
      <c r="C53" s="21"/>
      <c r="D53" s="21"/>
      <c r="E53" s="21"/>
      <c r="F53" s="21"/>
      <c r="G53" s="294">
        <f>G32+G52</f>
        <v>186982.66666666666</v>
      </c>
      <c r="H53" s="188">
        <f>H32+H52</f>
        <v>176290</v>
      </c>
      <c r="I53" s="188">
        <f>I32+I52</f>
        <v>182962</v>
      </c>
    </row>
    <row r="54" spans="7:8" ht="12.75">
      <c r="G54" s="88" t="s">
        <v>4</v>
      </c>
      <c r="H54" s="145" t="s">
        <v>4</v>
      </c>
    </row>
    <row r="55" spans="7:8" ht="12.75">
      <c r="G55" s="80" t="s">
        <v>4</v>
      </c>
      <c r="H55" s="145" t="s">
        <v>4</v>
      </c>
    </row>
    <row r="56" spans="6:8" ht="12.75">
      <c r="F56" s="86"/>
      <c r="G56" s="80" t="s">
        <v>4</v>
      </c>
      <c r="H56" s="145" t="s">
        <v>4</v>
      </c>
    </row>
    <row r="57" ht="12.75">
      <c r="G57" s="80" t="s">
        <v>4</v>
      </c>
    </row>
    <row r="59" ht="12.75">
      <c r="C59" s="86"/>
    </row>
    <row r="60" ht="12.75">
      <c r="F60" s="86"/>
    </row>
    <row r="74" spans="1:8" ht="28.5" thickBot="1">
      <c r="A74" s="439" t="s">
        <v>311</v>
      </c>
      <c r="B74" s="439"/>
      <c r="C74" s="439"/>
      <c r="D74" s="439"/>
      <c r="E74" s="439"/>
      <c r="F74" s="439"/>
      <c r="G74" s="439"/>
      <c r="H74" s="439"/>
    </row>
    <row r="75" spans="1:9" ht="21" thickBot="1">
      <c r="A75" s="440" t="s">
        <v>137</v>
      </c>
      <c r="B75" s="441"/>
      <c r="C75" s="441"/>
      <c r="D75" s="441"/>
      <c r="E75" s="441"/>
      <c r="F75" s="441"/>
      <c r="G75" s="441"/>
      <c r="H75" s="441"/>
      <c r="I75" s="403"/>
    </row>
    <row r="76" spans="1:9" ht="15" customHeight="1">
      <c r="A76" s="396" t="s">
        <v>136</v>
      </c>
      <c r="B76" s="404" t="s">
        <v>22</v>
      </c>
      <c r="C76" s="405"/>
      <c r="D76" s="405"/>
      <c r="E76" s="405"/>
      <c r="F76" s="405"/>
      <c r="G76" s="276" t="s">
        <v>245</v>
      </c>
      <c r="H76" s="277" t="s">
        <v>268</v>
      </c>
      <c r="I76" s="277" t="s">
        <v>327</v>
      </c>
    </row>
    <row r="77" spans="1:9" ht="26.25" thickBot="1">
      <c r="A77" s="397"/>
      <c r="B77" s="406"/>
      <c r="C77" s="407"/>
      <c r="D77" s="407"/>
      <c r="E77" s="407"/>
      <c r="F77" s="407"/>
      <c r="G77" s="75" t="s">
        <v>249</v>
      </c>
      <c r="H77" s="154" t="s">
        <v>257</v>
      </c>
      <c r="I77" s="154" t="s">
        <v>257</v>
      </c>
    </row>
    <row r="79" spans="1:9" ht="14.25">
      <c r="A79" s="64" t="s">
        <v>140</v>
      </c>
      <c r="B79" s="64"/>
      <c r="C79" s="64"/>
      <c r="D79" s="65"/>
      <c r="E79" s="65"/>
      <c r="F79" s="65"/>
      <c r="G79" s="81"/>
      <c r="H79" s="155"/>
      <c r="I79" s="65"/>
    </row>
    <row r="80" ht="12.75">
      <c r="G80" s="88"/>
    </row>
    <row r="81" spans="1:9" ht="12.75">
      <c r="A81" s="106">
        <v>14977</v>
      </c>
      <c r="B81" s="16" t="s">
        <v>24</v>
      </c>
      <c r="C81" s="16">
        <v>611</v>
      </c>
      <c r="D81" s="442" t="s">
        <v>52</v>
      </c>
      <c r="E81" s="442"/>
      <c r="F81" s="442"/>
      <c r="G81" s="142">
        <f>37445-2544</f>
        <v>34901</v>
      </c>
      <c r="H81" s="142">
        <v>37445</v>
      </c>
      <c r="I81" s="142">
        <v>37445</v>
      </c>
    </row>
    <row r="82" spans="1:9" ht="12.75">
      <c r="A82" s="106">
        <v>14977</v>
      </c>
      <c r="B82" s="16" t="s">
        <v>24</v>
      </c>
      <c r="C82" s="13">
        <v>612001</v>
      </c>
      <c r="D82" s="443" t="s">
        <v>220</v>
      </c>
      <c r="E82" s="444"/>
      <c r="F82" s="444"/>
      <c r="G82" s="142">
        <f>6200-990</f>
        <v>5210</v>
      </c>
      <c r="H82" s="142">
        <v>6200</v>
      </c>
      <c r="I82" s="142">
        <v>6200</v>
      </c>
    </row>
    <row r="83" spans="1:9" ht="12.75">
      <c r="A83" s="106">
        <v>14977</v>
      </c>
      <c r="B83" s="16" t="s">
        <v>24</v>
      </c>
      <c r="C83" s="16">
        <v>614</v>
      </c>
      <c r="D83" s="443" t="s">
        <v>53</v>
      </c>
      <c r="E83" s="444"/>
      <c r="F83" s="444"/>
      <c r="G83" s="142">
        <v>0</v>
      </c>
      <c r="H83" s="142">
        <v>0</v>
      </c>
      <c r="I83" s="142">
        <v>0</v>
      </c>
    </row>
    <row r="84" spans="1:9" ht="12.75">
      <c r="A84" s="106">
        <v>14977</v>
      </c>
      <c r="B84" s="16" t="s">
        <v>24</v>
      </c>
      <c r="C84" s="16">
        <v>621</v>
      </c>
      <c r="D84" s="16" t="s">
        <v>54</v>
      </c>
      <c r="E84" s="16"/>
      <c r="F84" s="27"/>
      <c r="G84" s="142">
        <f>4500-170</f>
        <v>4330</v>
      </c>
      <c r="H84" s="142">
        <v>4500</v>
      </c>
      <c r="I84" s="142">
        <v>4500</v>
      </c>
    </row>
    <row r="85" spans="1:9" ht="12.75">
      <c r="A85" s="106">
        <v>14977</v>
      </c>
      <c r="B85" s="16" t="s">
        <v>24</v>
      </c>
      <c r="C85" s="13">
        <v>625001</v>
      </c>
      <c r="D85" s="16" t="s">
        <v>55</v>
      </c>
      <c r="E85" s="16"/>
      <c r="F85" s="27"/>
      <c r="G85" s="142">
        <f>630-50</f>
        <v>580</v>
      </c>
      <c r="H85" s="142">
        <v>630</v>
      </c>
      <c r="I85" s="142">
        <v>630</v>
      </c>
    </row>
    <row r="86" spans="1:9" ht="12.75">
      <c r="A86" s="106">
        <v>14977</v>
      </c>
      <c r="B86" s="16" t="s">
        <v>24</v>
      </c>
      <c r="C86" s="13">
        <v>625002</v>
      </c>
      <c r="D86" s="16" t="s">
        <v>56</v>
      </c>
      <c r="E86" s="27"/>
      <c r="F86" s="14"/>
      <c r="G86" s="142">
        <f>6100-490</f>
        <v>5610</v>
      </c>
      <c r="H86" s="142">
        <v>6100</v>
      </c>
      <c r="I86" s="142">
        <v>6100</v>
      </c>
    </row>
    <row r="87" spans="1:9" ht="12.75">
      <c r="A87" s="106">
        <v>14977</v>
      </c>
      <c r="B87" s="16" t="s">
        <v>24</v>
      </c>
      <c r="C87" s="13">
        <v>625003</v>
      </c>
      <c r="D87" s="16" t="s">
        <v>57</v>
      </c>
      <c r="E87" s="27"/>
      <c r="F87" s="14"/>
      <c r="G87" s="142">
        <f>360-30</f>
        <v>330</v>
      </c>
      <c r="H87" s="142">
        <v>360</v>
      </c>
      <c r="I87" s="142">
        <v>360</v>
      </c>
    </row>
    <row r="88" spans="1:9" ht="12.75">
      <c r="A88" s="106">
        <v>14977</v>
      </c>
      <c r="B88" s="16" t="s">
        <v>24</v>
      </c>
      <c r="C88" s="13">
        <v>625004</v>
      </c>
      <c r="D88" s="16" t="s">
        <v>58</v>
      </c>
      <c r="E88" s="27"/>
      <c r="F88" s="14"/>
      <c r="G88" s="142">
        <f>190-100</f>
        <v>90</v>
      </c>
      <c r="H88" s="142">
        <v>190</v>
      </c>
      <c r="I88" s="142">
        <v>190</v>
      </c>
    </row>
    <row r="89" spans="1:9" ht="12.75">
      <c r="A89" s="106">
        <v>14977</v>
      </c>
      <c r="B89" s="16" t="s">
        <v>24</v>
      </c>
      <c r="C89" s="13">
        <v>625005</v>
      </c>
      <c r="D89" s="16" t="s">
        <v>59</v>
      </c>
      <c r="E89" s="16"/>
      <c r="F89" s="27"/>
      <c r="G89" s="142">
        <v>10</v>
      </c>
      <c r="H89" s="142">
        <v>10</v>
      </c>
      <c r="I89" s="142">
        <v>10</v>
      </c>
    </row>
    <row r="90" spans="1:9" ht="12.75">
      <c r="A90" s="106">
        <v>14977</v>
      </c>
      <c r="B90" s="16" t="s">
        <v>24</v>
      </c>
      <c r="C90" s="13">
        <v>625007</v>
      </c>
      <c r="D90" s="16" t="s">
        <v>60</v>
      </c>
      <c r="E90" s="16"/>
      <c r="F90" s="27"/>
      <c r="G90" s="142">
        <v>2100</v>
      </c>
      <c r="H90" s="142">
        <v>2100</v>
      </c>
      <c r="I90" s="142">
        <v>2100</v>
      </c>
    </row>
    <row r="91" spans="1:9" ht="12.75">
      <c r="A91" s="106">
        <v>14977</v>
      </c>
      <c r="B91" s="16" t="s">
        <v>24</v>
      </c>
      <c r="C91" s="13">
        <v>631001</v>
      </c>
      <c r="D91" s="16" t="s">
        <v>61</v>
      </c>
      <c r="E91" s="27"/>
      <c r="F91" s="14"/>
      <c r="G91" s="142">
        <v>500</v>
      </c>
      <c r="H91" s="142">
        <v>500</v>
      </c>
      <c r="I91" s="142">
        <v>500</v>
      </c>
    </row>
    <row r="92" spans="1:9" ht="12.75">
      <c r="A92" s="106">
        <v>14977</v>
      </c>
      <c r="B92" s="16" t="s">
        <v>24</v>
      </c>
      <c r="C92" s="13">
        <v>632003</v>
      </c>
      <c r="D92" s="16" t="s">
        <v>250</v>
      </c>
      <c r="E92" s="16"/>
      <c r="F92" s="27"/>
      <c r="G92" s="142">
        <v>980</v>
      </c>
      <c r="H92" s="142">
        <v>980</v>
      </c>
      <c r="I92" s="142">
        <v>980</v>
      </c>
    </row>
    <row r="93" spans="1:9" ht="12.75">
      <c r="A93" s="106" t="s">
        <v>222</v>
      </c>
      <c r="B93" s="16" t="s">
        <v>24</v>
      </c>
      <c r="C93" s="13">
        <v>632004</v>
      </c>
      <c r="D93" s="16" t="s">
        <v>251</v>
      </c>
      <c r="E93" s="27"/>
      <c r="F93" s="14"/>
      <c r="G93" s="142">
        <v>500</v>
      </c>
      <c r="H93" s="142">
        <v>500</v>
      </c>
      <c r="I93" s="142">
        <v>500</v>
      </c>
    </row>
    <row r="94" spans="1:9" ht="12.75">
      <c r="A94" s="106">
        <v>14977</v>
      </c>
      <c r="B94" s="16" t="s">
        <v>24</v>
      </c>
      <c r="C94" s="13">
        <v>633006</v>
      </c>
      <c r="D94" s="16" t="s">
        <v>25</v>
      </c>
      <c r="E94" s="27"/>
      <c r="F94" s="14"/>
      <c r="G94" s="142">
        <v>600</v>
      </c>
      <c r="H94" s="142">
        <v>600</v>
      </c>
      <c r="I94" s="142">
        <v>600</v>
      </c>
    </row>
    <row r="95" spans="1:9" ht="12.75">
      <c r="A95" s="106">
        <v>14977</v>
      </c>
      <c r="B95" s="16" t="s">
        <v>24</v>
      </c>
      <c r="C95" s="13">
        <v>633009</v>
      </c>
      <c r="D95" s="16" t="s">
        <v>62</v>
      </c>
      <c r="E95" s="16"/>
      <c r="F95" s="30"/>
      <c r="G95" s="142">
        <v>600</v>
      </c>
      <c r="H95" s="142">
        <v>600</v>
      </c>
      <c r="I95" s="142">
        <v>600</v>
      </c>
    </row>
    <row r="96" spans="1:9" ht="12.75">
      <c r="A96" s="106">
        <v>14977</v>
      </c>
      <c r="B96" s="16" t="s">
        <v>24</v>
      </c>
      <c r="C96" s="13">
        <v>633018</v>
      </c>
      <c r="D96" s="134" t="s">
        <v>321</v>
      </c>
      <c r="E96" s="213"/>
      <c r="F96" s="214"/>
      <c r="G96" s="142">
        <v>100</v>
      </c>
      <c r="H96" s="142">
        <v>100</v>
      </c>
      <c r="I96" s="142">
        <v>100</v>
      </c>
    </row>
    <row r="97" spans="1:9" ht="12.75">
      <c r="A97" s="106">
        <v>14977</v>
      </c>
      <c r="B97" s="16" t="s">
        <v>24</v>
      </c>
      <c r="C97" s="13">
        <v>633016</v>
      </c>
      <c r="D97" s="16" t="s">
        <v>63</v>
      </c>
      <c r="E97" s="27"/>
      <c r="F97" s="14"/>
      <c r="G97" s="142">
        <v>300</v>
      </c>
      <c r="H97" s="142">
        <v>300</v>
      </c>
      <c r="I97" s="142">
        <v>300</v>
      </c>
    </row>
    <row r="98" spans="1:9" ht="12.75">
      <c r="A98" s="106">
        <v>14977</v>
      </c>
      <c r="B98" s="16" t="s">
        <v>24</v>
      </c>
      <c r="C98" s="13">
        <v>634003</v>
      </c>
      <c r="D98" s="16" t="s">
        <v>64</v>
      </c>
      <c r="E98" s="27"/>
      <c r="F98" s="14"/>
      <c r="G98" s="142">
        <v>200</v>
      </c>
      <c r="H98" s="142">
        <v>200</v>
      </c>
      <c r="I98" s="142">
        <v>200</v>
      </c>
    </row>
    <row r="99" spans="1:9" ht="12.75">
      <c r="A99" s="106">
        <v>14977</v>
      </c>
      <c r="B99" s="16" t="s">
        <v>24</v>
      </c>
      <c r="C99" s="13">
        <v>635002</v>
      </c>
      <c r="D99" s="16" t="s">
        <v>65</v>
      </c>
      <c r="E99" s="16"/>
      <c r="F99" s="27"/>
      <c r="G99" s="142">
        <v>100</v>
      </c>
      <c r="H99" s="142">
        <v>100</v>
      </c>
      <c r="I99" s="142">
        <v>100</v>
      </c>
    </row>
    <row r="100" spans="1:9" ht="12.75">
      <c r="A100" s="106">
        <v>14977</v>
      </c>
      <c r="B100" s="16" t="s">
        <v>24</v>
      </c>
      <c r="C100" s="13">
        <v>635004</v>
      </c>
      <c r="D100" s="16" t="s">
        <v>66</v>
      </c>
      <c r="E100" s="16"/>
      <c r="F100" s="27"/>
      <c r="G100" s="142">
        <v>50</v>
      </c>
      <c r="H100" s="142">
        <v>50</v>
      </c>
      <c r="I100" s="142">
        <v>50</v>
      </c>
    </row>
    <row r="101" spans="1:9" ht="12.75">
      <c r="A101" s="106">
        <v>14977</v>
      </c>
      <c r="B101" s="16" t="s">
        <v>24</v>
      </c>
      <c r="C101" s="13">
        <v>637004</v>
      </c>
      <c r="D101" s="16" t="s">
        <v>69</v>
      </c>
      <c r="E101" s="27"/>
      <c r="F101" s="14"/>
      <c r="G101" s="142">
        <v>250</v>
      </c>
      <c r="H101" s="142">
        <v>250</v>
      </c>
      <c r="I101" s="142">
        <v>250</v>
      </c>
    </row>
    <row r="102" spans="1:9" ht="12.75">
      <c r="A102" s="106">
        <v>14977</v>
      </c>
      <c r="B102" s="16" t="s">
        <v>24</v>
      </c>
      <c r="C102" s="13">
        <v>637005</v>
      </c>
      <c r="D102" s="16" t="s">
        <v>45</v>
      </c>
      <c r="E102" s="27"/>
      <c r="F102" s="14"/>
      <c r="G102" s="142">
        <v>668</v>
      </c>
      <c r="H102" s="142">
        <v>668</v>
      </c>
      <c r="I102" s="142">
        <v>668</v>
      </c>
    </row>
    <row r="103" spans="1:9" ht="12.75">
      <c r="A103" s="106" t="s">
        <v>272</v>
      </c>
      <c r="B103" s="16" t="s">
        <v>75</v>
      </c>
      <c r="C103" s="13">
        <v>637005</v>
      </c>
      <c r="D103" s="16" t="s">
        <v>273</v>
      </c>
      <c r="E103" s="27"/>
      <c r="F103" s="14"/>
      <c r="G103" s="142">
        <v>0</v>
      </c>
      <c r="H103" s="142">
        <v>0</v>
      </c>
      <c r="I103" s="142">
        <v>0</v>
      </c>
    </row>
    <row r="104" spans="1:9" ht="12.75">
      <c r="A104" s="106">
        <v>14977</v>
      </c>
      <c r="B104" s="16" t="s">
        <v>24</v>
      </c>
      <c r="C104" s="13">
        <v>637011</v>
      </c>
      <c r="D104" s="16" t="s">
        <v>70</v>
      </c>
      <c r="E104" s="16"/>
      <c r="F104" s="27"/>
      <c r="G104" s="142">
        <v>0</v>
      </c>
      <c r="H104" s="142">
        <v>0</v>
      </c>
      <c r="I104" s="142">
        <v>0</v>
      </c>
    </row>
    <row r="105" spans="1:9" ht="12.75">
      <c r="A105" s="106">
        <v>14977</v>
      </c>
      <c r="B105" s="16" t="s">
        <v>24</v>
      </c>
      <c r="C105" s="13">
        <v>637014</v>
      </c>
      <c r="D105" s="16" t="s">
        <v>49</v>
      </c>
      <c r="E105" s="27"/>
      <c r="F105" s="14"/>
      <c r="G105" s="142">
        <v>0</v>
      </c>
      <c r="H105" s="142">
        <v>0</v>
      </c>
      <c r="I105" s="142">
        <v>0</v>
      </c>
    </row>
    <row r="106" spans="1:9" ht="12.75">
      <c r="A106" s="106">
        <v>14977</v>
      </c>
      <c r="B106" s="16" t="s">
        <v>24</v>
      </c>
      <c r="C106" s="13">
        <v>637015</v>
      </c>
      <c r="D106" s="16" t="s">
        <v>71</v>
      </c>
      <c r="E106" s="16"/>
      <c r="F106" s="27"/>
      <c r="G106" s="142">
        <v>1200</v>
      </c>
      <c r="H106" s="142">
        <v>1200</v>
      </c>
      <c r="I106" s="142">
        <v>1200</v>
      </c>
    </row>
    <row r="107" spans="1:9" ht="12.75">
      <c r="A107" s="106">
        <v>14977</v>
      </c>
      <c r="B107" s="16" t="s">
        <v>24</v>
      </c>
      <c r="C107" s="13">
        <v>637016</v>
      </c>
      <c r="D107" s="16" t="s">
        <v>46</v>
      </c>
      <c r="E107" s="27"/>
      <c r="F107" s="14"/>
      <c r="G107" s="142">
        <v>300</v>
      </c>
      <c r="H107" s="142">
        <v>300</v>
      </c>
      <c r="I107" s="142">
        <v>300</v>
      </c>
    </row>
    <row r="108" spans="1:9" ht="12.75">
      <c r="A108" s="106">
        <v>14977</v>
      </c>
      <c r="B108" s="16" t="s">
        <v>24</v>
      </c>
      <c r="C108" s="13">
        <v>637023</v>
      </c>
      <c r="D108" s="16" t="s">
        <v>72</v>
      </c>
      <c r="E108" s="27"/>
      <c r="F108" s="14"/>
      <c r="G108" s="142">
        <v>33</v>
      </c>
      <c r="H108" s="142">
        <v>33</v>
      </c>
      <c r="I108" s="142">
        <v>33</v>
      </c>
    </row>
    <row r="109" spans="1:9" ht="12.75">
      <c r="A109" s="106">
        <v>14977</v>
      </c>
      <c r="B109" s="16" t="s">
        <v>24</v>
      </c>
      <c r="C109" s="13">
        <v>637026</v>
      </c>
      <c r="D109" s="16" t="s">
        <v>73</v>
      </c>
      <c r="E109" s="16"/>
      <c r="F109" s="27"/>
      <c r="G109" s="142">
        <v>2000</v>
      </c>
      <c r="H109" s="142">
        <v>2000</v>
      </c>
      <c r="I109" s="142">
        <v>2000</v>
      </c>
    </row>
    <row r="110" spans="1:9" ht="12.75">
      <c r="A110" s="106">
        <v>14977</v>
      </c>
      <c r="B110" s="16" t="s">
        <v>24</v>
      </c>
      <c r="C110" s="13">
        <v>637035</v>
      </c>
      <c r="D110" s="27" t="s">
        <v>132</v>
      </c>
      <c r="E110" s="14"/>
      <c r="F110" s="14"/>
      <c r="G110" s="142">
        <v>0</v>
      </c>
      <c r="H110" s="142">
        <v>0</v>
      </c>
      <c r="I110" s="142">
        <v>0</v>
      </c>
    </row>
    <row r="111" spans="1:9" ht="12.75">
      <c r="A111" s="106">
        <v>14977</v>
      </c>
      <c r="B111" s="16" t="s">
        <v>24</v>
      </c>
      <c r="C111" s="13">
        <v>641006</v>
      </c>
      <c r="D111" s="16" t="s">
        <v>74</v>
      </c>
      <c r="E111" s="27"/>
      <c r="F111" s="14"/>
      <c r="G111" s="142">
        <v>1200</v>
      </c>
      <c r="H111" s="142">
        <v>1200</v>
      </c>
      <c r="I111" s="142">
        <v>1200</v>
      </c>
    </row>
    <row r="112" spans="1:9" ht="12.75">
      <c r="A112" s="106" t="s">
        <v>231</v>
      </c>
      <c r="B112" s="16" t="s">
        <v>230</v>
      </c>
      <c r="C112" s="13">
        <v>641010</v>
      </c>
      <c r="D112" s="16" t="s">
        <v>232</v>
      </c>
      <c r="E112" s="27"/>
      <c r="F112" s="14"/>
      <c r="G112" s="142">
        <v>0</v>
      </c>
      <c r="H112" s="142">
        <v>0</v>
      </c>
      <c r="I112" s="142">
        <v>0</v>
      </c>
    </row>
    <row r="113" spans="1:9" ht="12.75">
      <c r="A113" s="106">
        <v>14977</v>
      </c>
      <c r="B113" s="16" t="s">
        <v>24</v>
      </c>
      <c r="C113" s="13">
        <v>642012</v>
      </c>
      <c r="D113" s="16" t="s">
        <v>266</v>
      </c>
      <c r="E113" s="27"/>
      <c r="F113" s="14"/>
      <c r="G113" s="142">
        <v>2000</v>
      </c>
      <c r="H113" s="142">
        <v>0</v>
      </c>
      <c r="I113" s="142">
        <v>0</v>
      </c>
    </row>
    <row r="114" spans="1:9" ht="12.75">
      <c r="A114" s="106" t="s">
        <v>222</v>
      </c>
      <c r="B114" s="27" t="s">
        <v>24</v>
      </c>
      <c r="C114" s="13">
        <v>642013</v>
      </c>
      <c r="D114" s="16" t="s">
        <v>267</v>
      </c>
      <c r="E114" s="27"/>
      <c r="F114" s="14"/>
      <c r="G114" s="142">
        <v>0</v>
      </c>
      <c r="H114" s="142">
        <v>0</v>
      </c>
      <c r="I114" s="142">
        <v>0</v>
      </c>
    </row>
    <row r="115" spans="1:9" ht="13.5" thickBot="1">
      <c r="A115" s="106">
        <v>14977</v>
      </c>
      <c r="B115" s="27" t="s">
        <v>75</v>
      </c>
      <c r="C115" s="13">
        <v>637012</v>
      </c>
      <c r="D115" s="16" t="s">
        <v>76</v>
      </c>
      <c r="E115" s="27"/>
      <c r="F115" s="14"/>
      <c r="G115" s="142">
        <v>700</v>
      </c>
      <c r="H115" s="142">
        <v>700</v>
      </c>
      <c r="I115" s="142">
        <v>700</v>
      </c>
    </row>
    <row r="116" spans="1:9" ht="13.5" thickBot="1">
      <c r="A116" s="20" t="s">
        <v>138</v>
      </c>
      <c r="B116" s="73"/>
      <c r="C116" s="73"/>
      <c r="D116" s="26"/>
      <c r="E116" s="26"/>
      <c r="F116" s="26"/>
      <c r="G116" s="89">
        <f>SUM(G81:G115)</f>
        <v>65442</v>
      </c>
      <c r="H116" s="89">
        <f>SUM(H81:H115)</f>
        <v>67816</v>
      </c>
      <c r="I116" s="89">
        <f>SUM(I81:I115)</f>
        <v>67816</v>
      </c>
    </row>
    <row r="117" spans="3:8" ht="12.75">
      <c r="C117" s="47"/>
      <c r="D117" s="4"/>
      <c r="E117" s="4"/>
      <c r="F117" s="4"/>
      <c r="G117" s="79" t="s">
        <v>4</v>
      </c>
      <c r="H117" s="145" t="s">
        <v>4</v>
      </c>
    </row>
    <row r="118" spans="1:9" ht="14.25">
      <c r="A118" s="64" t="s">
        <v>139</v>
      </c>
      <c r="B118" s="64"/>
      <c r="C118" s="112"/>
      <c r="D118" s="113"/>
      <c r="E118" s="114"/>
      <c r="F118" s="114"/>
      <c r="G118" s="115"/>
      <c r="H118" s="155" t="s">
        <v>4</v>
      </c>
      <c r="I118" s="65"/>
    </row>
    <row r="119" spans="2:8" ht="12.75">
      <c r="B119" s="32"/>
      <c r="C119" s="4"/>
      <c r="D119" s="4"/>
      <c r="E119" s="4"/>
      <c r="F119" s="4"/>
      <c r="G119" s="79"/>
      <c r="H119" s="145" t="s">
        <v>4</v>
      </c>
    </row>
    <row r="120" spans="1:9" ht="13.5" thickBot="1">
      <c r="A120" s="55">
        <v>14977</v>
      </c>
      <c r="B120" s="72" t="s">
        <v>107</v>
      </c>
      <c r="C120" s="29">
        <v>642006</v>
      </c>
      <c r="D120" s="445" t="s">
        <v>110</v>
      </c>
      <c r="E120" s="445"/>
      <c r="F120" s="445"/>
      <c r="G120" s="142">
        <v>170</v>
      </c>
      <c r="H120" s="142">
        <v>170</v>
      </c>
      <c r="I120" s="142">
        <v>170</v>
      </c>
    </row>
    <row r="121" spans="1:9" ht="13.5" thickBot="1">
      <c r="A121" s="56" t="s">
        <v>143</v>
      </c>
      <c r="B121" s="26"/>
      <c r="C121" s="73"/>
      <c r="D121" s="26"/>
      <c r="E121" s="26"/>
      <c r="F121" s="26"/>
      <c r="G121" s="95">
        <f>SUM(G120)</f>
        <v>170</v>
      </c>
      <c r="H121" s="95">
        <f>SUM(H120)</f>
        <v>170</v>
      </c>
      <c r="I121" s="95">
        <f>SUM(I120)</f>
        <v>170</v>
      </c>
    </row>
    <row r="122" spans="2:8" ht="12.75">
      <c r="B122" s="47"/>
      <c r="C122" s="4"/>
      <c r="D122" s="4"/>
      <c r="E122" s="4"/>
      <c r="F122" s="4"/>
      <c r="G122" s="79"/>
      <c r="H122" s="145" t="s">
        <v>4</v>
      </c>
    </row>
    <row r="123" spans="2:7" ht="12.75">
      <c r="B123" s="4"/>
      <c r="C123" s="4"/>
      <c r="D123" s="4"/>
      <c r="E123" s="4"/>
      <c r="F123" s="4"/>
      <c r="G123" s="79"/>
    </row>
    <row r="124" spans="1:9" ht="14.25">
      <c r="A124" s="64" t="s">
        <v>141</v>
      </c>
      <c r="B124" s="65"/>
      <c r="C124" s="116"/>
      <c r="D124" s="114"/>
      <c r="E124" s="114"/>
      <c r="F124" s="114"/>
      <c r="G124" s="115"/>
      <c r="H124" s="155"/>
      <c r="I124" s="65"/>
    </row>
    <row r="125" spans="3:7" ht="12.75">
      <c r="C125" s="32"/>
      <c r="D125" s="4"/>
      <c r="E125" s="4"/>
      <c r="F125" s="4"/>
      <c r="G125" s="79"/>
    </row>
    <row r="126" spans="1:9" ht="12.75">
      <c r="A126" s="106">
        <v>14977</v>
      </c>
      <c r="B126" s="27" t="s">
        <v>24</v>
      </c>
      <c r="C126" s="13">
        <v>631001</v>
      </c>
      <c r="D126" s="16" t="s">
        <v>61</v>
      </c>
      <c r="E126" s="27"/>
      <c r="F126" s="14"/>
      <c r="G126" s="142">
        <v>50</v>
      </c>
      <c r="H126" s="142">
        <v>60</v>
      </c>
      <c r="I126" s="142">
        <v>60</v>
      </c>
    </row>
    <row r="127" spans="1:9" ht="13.5" thickBot="1">
      <c r="A127" s="109">
        <v>14977</v>
      </c>
      <c r="B127" s="72" t="s">
        <v>24</v>
      </c>
      <c r="C127" s="29">
        <v>637001</v>
      </c>
      <c r="D127" s="23" t="s">
        <v>118</v>
      </c>
      <c r="E127" s="23"/>
      <c r="F127" s="72"/>
      <c r="G127" s="142">
        <v>100</v>
      </c>
      <c r="H127" s="142">
        <v>650</v>
      </c>
      <c r="I127" s="142">
        <v>650</v>
      </c>
    </row>
    <row r="128" spans="1:9" ht="13.5" thickBot="1">
      <c r="A128" s="19" t="s">
        <v>142</v>
      </c>
      <c r="B128" s="73"/>
      <c r="C128" s="73"/>
      <c r="D128" s="26"/>
      <c r="E128" s="26"/>
      <c r="F128" s="26"/>
      <c r="G128" s="89">
        <f>SUM(G126:G127)</f>
        <v>150</v>
      </c>
      <c r="H128" s="95">
        <f>SUM(H126:H127)</f>
        <v>710</v>
      </c>
      <c r="I128" s="95">
        <f>SUM(I126:I127)</f>
        <v>710</v>
      </c>
    </row>
    <row r="129" spans="1:8" ht="12.75">
      <c r="A129" s="2"/>
      <c r="B129" s="47"/>
      <c r="C129" s="4"/>
      <c r="D129" s="4"/>
      <c r="E129" s="4"/>
      <c r="F129" s="4"/>
      <c r="G129" s="102"/>
      <c r="H129" s="149" t="s">
        <v>4</v>
      </c>
    </row>
    <row r="130" spans="1:8" ht="12.75">
      <c r="A130" s="2"/>
      <c r="B130" s="4"/>
      <c r="C130" s="4"/>
      <c r="D130" s="4"/>
      <c r="E130" s="4"/>
      <c r="F130" s="4"/>
      <c r="G130" s="102"/>
      <c r="H130" s="149"/>
    </row>
    <row r="131" spans="2:7" ht="12.75">
      <c r="B131" s="4"/>
      <c r="C131" s="4"/>
      <c r="D131" s="4"/>
      <c r="E131" s="4"/>
      <c r="F131" s="4"/>
      <c r="G131" s="79"/>
    </row>
    <row r="132" spans="1:9" ht="14.25">
      <c r="A132" s="64" t="s">
        <v>144</v>
      </c>
      <c r="B132" s="65"/>
      <c r="C132" s="116"/>
      <c r="D132" s="114"/>
      <c r="E132" s="114"/>
      <c r="F132" s="114"/>
      <c r="G132" s="115"/>
      <c r="H132" s="155"/>
      <c r="I132" s="65"/>
    </row>
    <row r="133" spans="3:7" ht="12.75">
      <c r="C133" s="42"/>
      <c r="D133" s="4"/>
      <c r="E133" s="4"/>
      <c r="F133" s="4"/>
      <c r="G133" s="79"/>
    </row>
    <row r="134" spans="1:9" ht="13.5" thickBot="1">
      <c r="A134" s="55">
        <v>14977</v>
      </c>
      <c r="B134" s="72" t="s">
        <v>24</v>
      </c>
      <c r="C134" s="29">
        <v>637003</v>
      </c>
      <c r="D134" s="23" t="s">
        <v>68</v>
      </c>
      <c r="E134" s="23"/>
      <c r="F134" s="72"/>
      <c r="G134" s="142">
        <v>50</v>
      </c>
      <c r="H134" s="142">
        <v>300</v>
      </c>
      <c r="I134" s="142">
        <v>300</v>
      </c>
    </row>
    <row r="135" spans="1:9" ht="13.5" thickBot="1">
      <c r="A135" s="56" t="s">
        <v>145</v>
      </c>
      <c r="B135" s="57"/>
      <c r="C135" s="117"/>
      <c r="D135" s="57"/>
      <c r="E135" s="57"/>
      <c r="F135" s="57"/>
      <c r="G135" s="92">
        <f>SUM(G134)</f>
        <v>50</v>
      </c>
      <c r="H135" s="92">
        <v>300</v>
      </c>
      <c r="I135" s="92">
        <v>300</v>
      </c>
    </row>
    <row r="136" spans="2:7" ht="12.75">
      <c r="B136" s="47"/>
      <c r="C136" s="4"/>
      <c r="D136" s="4"/>
      <c r="E136" s="4"/>
      <c r="F136" s="4"/>
      <c r="G136" s="79"/>
    </row>
    <row r="137" spans="2:7" ht="12.75">
      <c r="B137" s="4"/>
      <c r="C137" s="4"/>
      <c r="D137" s="4"/>
      <c r="E137" s="4"/>
      <c r="F137" s="4"/>
      <c r="G137" s="79"/>
    </row>
    <row r="138" spans="1:9" ht="14.25">
      <c r="A138" s="64" t="s">
        <v>146</v>
      </c>
      <c r="B138" s="65"/>
      <c r="C138" s="116"/>
      <c r="D138" s="114"/>
      <c r="E138" s="114"/>
      <c r="F138" s="114"/>
      <c r="G138" s="115"/>
      <c r="H138" s="155"/>
      <c r="I138" s="65"/>
    </row>
    <row r="139" spans="1:8" ht="12.75">
      <c r="A139" s="4"/>
      <c r="B139" s="4"/>
      <c r="C139" s="32"/>
      <c r="D139" s="32"/>
      <c r="E139" s="32"/>
      <c r="F139" s="32"/>
      <c r="G139" s="83"/>
      <c r="H139" s="143"/>
    </row>
    <row r="140" spans="1:12" ht="12.75">
      <c r="A140" s="190" t="s">
        <v>263</v>
      </c>
      <c r="B140" s="191" t="s">
        <v>265</v>
      </c>
      <c r="C140" s="85">
        <v>625003</v>
      </c>
      <c r="D140" s="14" t="s">
        <v>233</v>
      </c>
      <c r="E140" s="14"/>
      <c r="F140" s="28"/>
      <c r="G140" s="142">
        <v>0</v>
      </c>
      <c r="H140" s="142">
        <v>0</v>
      </c>
      <c r="I140" s="142">
        <v>0</v>
      </c>
      <c r="J140" s="4"/>
      <c r="K140" s="4"/>
      <c r="L140" s="4"/>
    </row>
    <row r="141" spans="1:12" ht="12.75">
      <c r="A141" s="190" t="s">
        <v>263</v>
      </c>
      <c r="B141" s="191" t="s">
        <v>265</v>
      </c>
      <c r="C141" s="189">
        <v>631001</v>
      </c>
      <c r="D141" s="32" t="s">
        <v>234</v>
      </c>
      <c r="E141" s="32"/>
      <c r="F141" s="34"/>
      <c r="G141" s="142">
        <v>0</v>
      </c>
      <c r="H141" s="142">
        <v>0</v>
      </c>
      <c r="I141" s="142">
        <v>0</v>
      </c>
      <c r="J141" s="4"/>
      <c r="K141" s="4"/>
      <c r="L141" s="4"/>
    </row>
    <row r="142" spans="1:12" ht="12.75">
      <c r="A142" s="190" t="s">
        <v>263</v>
      </c>
      <c r="B142" s="191" t="s">
        <v>265</v>
      </c>
      <c r="C142" s="85">
        <v>633006</v>
      </c>
      <c r="D142" s="14" t="s">
        <v>235</v>
      </c>
      <c r="E142" s="14"/>
      <c r="F142" s="28"/>
      <c r="G142" s="142">
        <v>0</v>
      </c>
      <c r="H142" s="142">
        <v>0</v>
      </c>
      <c r="I142" s="142">
        <v>0</v>
      </c>
      <c r="J142" s="128"/>
      <c r="K142" s="4"/>
      <c r="L142" s="4"/>
    </row>
    <row r="143" spans="1:12" ht="12.75">
      <c r="A143" s="190" t="s">
        <v>264</v>
      </c>
      <c r="B143" s="191" t="s">
        <v>265</v>
      </c>
      <c r="C143" s="85">
        <v>633016</v>
      </c>
      <c r="D143" s="14" t="s">
        <v>236</v>
      </c>
      <c r="E143" s="14"/>
      <c r="F143" s="28"/>
      <c r="G143" s="142">
        <v>0</v>
      </c>
      <c r="H143" s="142">
        <v>0</v>
      </c>
      <c r="I143" s="142">
        <v>0</v>
      </c>
      <c r="J143" s="4"/>
      <c r="K143" s="4"/>
      <c r="L143" s="4"/>
    </row>
    <row r="144" spans="1:12" s="86" customFormat="1" ht="12.75">
      <c r="A144" s="190" t="s">
        <v>263</v>
      </c>
      <c r="B144" s="191" t="s">
        <v>265</v>
      </c>
      <c r="C144" s="85">
        <v>637007</v>
      </c>
      <c r="D144" s="14" t="s">
        <v>237</v>
      </c>
      <c r="E144" s="14"/>
      <c r="F144" s="28"/>
      <c r="G144" s="142">
        <v>0</v>
      </c>
      <c r="H144" s="142">
        <v>0</v>
      </c>
      <c r="I144" s="142">
        <v>0</v>
      </c>
      <c r="J144" s="4"/>
      <c r="K144" s="111"/>
      <c r="L144" s="111"/>
    </row>
    <row r="145" spans="1:12" ht="12.75">
      <c r="A145" s="190" t="s">
        <v>263</v>
      </c>
      <c r="B145" s="191" t="s">
        <v>265</v>
      </c>
      <c r="C145" s="85">
        <v>637014</v>
      </c>
      <c r="D145" s="14" t="s">
        <v>238</v>
      </c>
      <c r="E145" s="14"/>
      <c r="F145" s="28"/>
      <c r="G145" s="142">
        <v>0</v>
      </c>
      <c r="H145" s="142">
        <v>0</v>
      </c>
      <c r="I145" s="142">
        <v>0</v>
      </c>
      <c r="J145" s="4"/>
      <c r="K145" s="4"/>
      <c r="L145" s="4"/>
    </row>
    <row r="146" spans="1:12" ht="12.75">
      <c r="A146" s="190" t="s">
        <v>263</v>
      </c>
      <c r="B146" s="191" t="s">
        <v>265</v>
      </c>
      <c r="C146" s="85">
        <v>637026</v>
      </c>
      <c r="D146" s="14" t="s">
        <v>239</v>
      </c>
      <c r="E146" s="14"/>
      <c r="F146" s="28"/>
      <c r="G146" s="142">
        <v>0</v>
      </c>
      <c r="H146" s="142">
        <v>0</v>
      </c>
      <c r="I146" s="142">
        <v>0</v>
      </c>
      <c r="J146" s="4"/>
      <c r="K146" s="4"/>
      <c r="L146" s="4"/>
    </row>
    <row r="147" spans="1:12" ht="12.75">
      <c r="A147" s="190" t="s">
        <v>263</v>
      </c>
      <c r="B147" s="191" t="s">
        <v>265</v>
      </c>
      <c r="C147" s="189">
        <v>637027</v>
      </c>
      <c r="D147" t="s">
        <v>240</v>
      </c>
      <c r="F147" s="34"/>
      <c r="G147" s="142">
        <v>0</v>
      </c>
      <c r="H147" s="142">
        <v>0</v>
      </c>
      <c r="I147" s="142">
        <v>0</v>
      </c>
      <c r="J147" s="4"/>
      <c r="K147" s="4"/>
      <c r="L147" s="4"/>
    </row>
    <row r="148" spans="1:9" ht="12.75">
      <c r="A148" s="242" t="s">
        <v>243</v>
      </c>
      <c r="B148" s="135" t="s">
        <v>24</v>
      </c>
      <c r="C148" s="118">
        <v>633006</v>
      </c>
      <c r="D148" s="119" t="s">
        <v>25</v>
      </c>
      <c r="E148" s="120"/>
      <c r="F148" s="121"/>
      <c r="G148" s="142">
        <v>200</v>
      </c>
      <c r="H148" s="142">
        <v>200</v>
      </c>
      <c r="I148" s="142">
        <v>200</v>
      </c>
    </row>
    <row r="149" spans="1:9" ht="12.75">
      <c r="A149" s="90" t="s">
        <v>228</v>
      </c>
      <c r="B149" s="134" t="s">
        <v>24</v>
      </c>
      <c r="C149" s="13">
        <v>641006</v>
      </c>
      <c r="D149" s="16" t="s">
        <v>26</v>
      </c>
      <c r="E149" s="16"/>
      <c r="F149" s="16"/>
      <c r="G149" s="142">
        <v>0</v>
      </c>
      <c r="H149" s="142">
        <v>0</v>
      </c>
      <c r="I149" s="142">
        <v>0</v>
      </c>
    </row>
    <row r="150" spans="1:9" ht="12.75">
      <c r="A150" s="90" t="s">
        <v>228</v>
      </c>
      <c r="B150" s="134" t="s">
        <v>244</v>
      </c>
      <c r="C150" s="13">
        <v>633006</v>
      </c>
      <c r="D150" s="16" t="s">
        <v>25</v>
      </c>
      <c r="E150" s="27"/>
      <c r="F150" s="14"/>
      <c r="G150" s="142">
        <v>0</v>
      </c>
      <c r="H150" s="142">
        <v>0</v>
      </c>
      <c r="I150" s="142">
        <v>0</v>
      </c>
    </row>
    <row r="151" spans="1:9" ht="13.5" thickBot="1">
      <c r="A151" s="243" t="s">
        <v>228</v>
      </c>
      <c r="B151" s="136" t="s">
        <v>244</v>
      </c>
      <c r="C151" s="29">
        <v>633015</v>
      </c>
      <c r="D151" s="23" t="s">
        <v>29</v>
      </c>
      <c r="E151" s="23"/>
      <c r="F151" s="72"/>
      <c r="G151" s="142">
        <v>0</v>
      </c>
      <c r="H151" s="142">
        <v>0</v>
      </c>
      <c r="I151" s="142">
        <v>0</v>
      </c>
    </row>
    <row r="152" spans="1:9" ht="13.5" thickBot="1">
      <c r="A152" s="133" t="s">
        <v>147</v>
      </c>
      <c r="B152" s="57"/>
      <c r="C152" s="57"/>
      <c r="D152" s="57"/>
      <c r="E152" s="57"/>
      <c r="F152" s="57"/>
      <c r="G152" s="92">
        <f>SUM(G140:G151)</f>
        <v>200</v>
      </c>
      <c r="H152" s="92">
        <f>SUM(H140:H151)</f>
        <v>200</v>
      </c>
      <c r="I152" s="92">
        <f>SUM(I140:I151)</f>
        <v>200</v>
      </c>
    </row>
    <row r="153" spans="1:8" ht="12.75">
      <c r="A153" s="260"/>
      <c r="B153" s="111"/>
      <c r="C153" s="111"/>
      <c r="D153" s="111"/>
      <c r="E153" s="111"/>
      <c r="F153" s="111"/>
      <c r="G153" s="241"/>
      <c r="H153" s="152"/>
    </row>
    <row r="154" spans="1:8" ht="12.75">
      <c r="A154" s="260"/>
      <c r="B154" s="111"/>
      <c r="C154" s="111"/>
      <c r="D154" s="111"/>
      <c r="E154" s="111"/>
      <c r="F154" s="111"/>
      <c r="G154" s="241"/>
      <c r="H154" s="152"/>
    </row>
    <row r="155" spans="1:9" ht="14.25">
      <c r="A155" s="64" t="s">
        <v>318</v>
      </c>
      <c r="B155" s="261"/>
      <c r="C155" s="261"/>
      <c r="D155" s="261"/>
      <c r="E155" s="261"/>
      <c r="F155" s="261"/>
      <c r="G155" s="262"/>
      <c r="H155" s="263"/>
      <c r="I155" s="65"/>
    </row>
    <row r="156" spans="1:8" ht="12.75">
      <c r="A156" s="260"/>
      <c r="B156" s="111"/>
      <c r="C156" s="111"/>
      <c r="D156" s="111"/>
      <c r="E156" s="111"/>
      <c r="F156" s="111"/>
      <c r="G156" s="241"/>
      <c r="H156" s="152"/>
    </row>
    <row r="157" spans="1:9" ht="12.75">
      <c r="A157" s="312" t="s">
        <v>243</v>
      </c>
      <c r="B157" s="313"/>
      <c r="C157" s="314">
        <v>633006</v>
      </c>
      <c r="D157" s="127" t="s">
        <v>320</v>
      </c>
      <c r="E157" s="315"/>
      <c r="F157" s="316"/>
      <c r="G157" s="162">
        <v>332</v>
      </c>
      <c r="H157" s="162">
        <v>200</v>
      </c>
      <c r="I157" s="162">
        <v>200</v>
      </c>
    </row>
    <row r="158" spans="1:9" ht="12.75">
      <c r="A158" s="106">
        <v>14977</v>
      </c>
      <c r="B158" s="85" t="s">
        <v>226</v>
      </c>
      <c r="C158" s="85">
        <v>651002</v>
      </c>
      <c r="D158" s="221" t="s">
        <v>223</v>
      </c>
      <c r="E158" s="221"/>
      <c r="F158" s="266"/>
      <c r="G158" s="162">
        <f>(12*281)+(12*136)</f>
        <v>5004</v>
      </c>
      <c r="H158" s="162">
        <f>(12*281)+(12*136)</f>
        <v>5004</v>
      </c>
      <c r="I158" s="162">
        <f>(12*281)+(12*136)</f>
        <v>5004</v>
      </c>
    </row>
    <row r="159" spans="1:9" ht="12.75">
      <c r="A159" s="106">
        <v>14977</v>
      </c>
      <c r="B159" s="13" t="s">
        <v>226</v>
      </c>
      <c r="C159" s="85">
        <v>653001</v>
      </c>
      <c r="D159" s="38" t="s">
        <v>224</v>
      </c>
      <c r="E159" s="221"/>
      <c r="F159" s="266"/>
      <c r="G159" s="162">
        <v>300</v>
      </c>
      <c r="H159" s="162">
        <v>300</v>
      </c>
      <c r="I159" s="162">
        <v>300</v>
      </c>
    </row>
    <row r="160" spans="1:9" ht="12.75">
      <c r="A160" s="224" t="s">
        <v>286</v>
      </c>
      <c r="B160" s="33" t="s">
        <v>226</v>
      </c>
      <c r="C160" s="189">
        <v>821004</v>
      </c>
      <c r="D160" s="267" t="s">
        <v>287</v>
      </c>
      <c r="E160" s="268"/>
      <c r="F160" s="269"/>
      <c r="G160" s="162">
        <v>0</v>
      </c>
      <c r="H160" s="162">
        <v>0</v>
      </c>
      <c r="I160" s="162">
        <v>0</v>
      </c>
    </row>
    <row r="161" spans="1:9" ht="13.5" thickBot="1">
      <c r="A161" s="106">
        <v>14977</v>
      </c>
      <c r="B161" s="27" t="s">
        <v>75</v>
      </c>
      <c r="C161" s="13">
        <v>637012</v>
      </c>
      <c r="D161" s="16" t="s">
        <v>76</v>
      </c>
      <c r="E161" s="27"/>
      <c r="F161" s="14"/>
      <c r="G161" s="162">
        <v>700</v>
      </c>
      <c r="H161" s="162">
        <v>700</v>
      </c>
      <c r="I161" s="162">
        <v>700</v>
      </c>
    </row>
    <row r="162" spans="1:9" ht="13.5" thickBot="1">
      <c r="A162" s="133" t="s">
        <v>319</v>
      </c>
      <c r="B162" s="57"/>
      <c r="C162" s="57"/>
      <c r="D162" s="57"/>
      <c r="E162" s="57"/>
      <c r="F162" s="57"/>
      <c r="G162" s="92">
        <f>SUM(G157:G161)</f>
        <v>6336</v>
      </c>
      <c r="H162" s="92">
        <f>SUM(H157:H161)</f>
        <v>6204</v>
      </c>
      <c r="I162" s="92">
        <f>SUM(I157:I161)</f>
        <v>6204</v>
      </c>
    </row>
    <row r="163" spans="1:9" ht="13.5" thickBot="1">
      <c r="A163" s="260"/>
      <c r="B163" s="111"/>
      <c r="C163" s="111"/>
      <c r="D163" s="111"/>
      <c r="E163" s="111"/>
      <c r="F163" s="111"/>
      <c r="G163" s="241"/>
      <c r="H163" s="152"/>
      <c r="I163" s="152"/>
    </row>
    <row r="164" spans="1:9" ht="13.5" thickBot="1">
      <c r="A164" s="56" t="s">
        <v>153</v>
      </c>
      <c r="B164" s="57"/>
      <c r="C164" s="57"/>
      <c r="D164" s="57"/>
      <c r="E164" s="57"/>
      <c r="F164" s="57"/>
      <c r="G164" s="92">
        <f>G116+G121+G128+G135+G152+G162</f>
        <v>72348</v>
      </c>
      <c r="H164" s="92">
        <f>H116+H121+H128+H135+H152+H162</f>
        <v>75400</v>
      </c>
      <c r="I164" s="92">
        <f>I116+I121+I128+I135+I152+I162</f>
        <v>75400</v>
      </c>
    </row>
    <row r="165" spans="1:11" ht="12.75">
      <c r="A165" s="270"/>
      <c r="B165" s="86"/>
      <c r="C165" s="86"/>
      <c r="D165" s="86"/>
      <c r="E165" s="86"/>
      <c r="F165" s="86"/>
      <c r="G165" s="192"/>
      <c r="H165" s="153"/>
      <c r="K165" s="4"/>
    </row>
    <row r="166" spans="1:11" ht="18.75" thickBot="1">
      <c r="A166" s="446" t="s">
        <v>148</v>
      </c>
      <c r="B166" s="447"/>
      <c r="C166" s="447"/>
      <c r="D166" s="447"/>
      <c r="E166" s="447"/>
      <c r="F166" s="447"/>
      <c r="G166" s="447"/>
      <c r="H166" s="447"/>
      <c r="I166" s="448"/>
      <c r="J166" s="4"/>
      <c r="K166" s="4"/>
    </row>
    <row r="167" spans="1:11" ht="12.75">
      <c r="A167" s="418" t="s">
        <v>136</v>
      </c>
      <c r="B167" s="419" t="s">
        <v>22</v>
      </c>
      <c r="C167" s="420"/>
      <c r="D167" s="420"/>
      <c r="E167" s="420"/>
      <c r="F167" s="449"/>
      <c r="G167" s="76" t="s">
        <v>245</v>
      </c>
      <c r="H167" s="147" t="s">
        <v>268</v>
      </c>
      <c r="I167" s="147" t="s">
        <v>327</v>
      </c>
      <c r="K167" s="4"/>
    </row>
    <row r="168" spans="1:11" ht="26.25" thickBot="1">
      <c r="A168" s="397"/>
      <c r="B168" s="406"/>
      <c r="C168" s="407"/>
      <c r="D168" s="407"/>
      <c r="E168" s="407"/>
      <c r="F168" s="450"/>
      <c r="G168" s="77" t="s">
        <v>247</v>
      </c>
      <c r="H168" s="148" t="s">
        <v>252</v>
      </c>
      <c r="I168" s="148" t="s">
        <v>252</v>
      </c>
      <c r="K168" s="4"/>
    </row>
    <row r="170" spans="1:9" ht="14.25">
      <c r="A170" s="64" t="s">
        <v>149</v>
      </c>
      <c r="B170" s="65"/>
      <c r="C170" s="65"/>
      <c r="D170" s="65"/>
      <c r="E170" s="65"/>
      <c r="F170" s="65"/>
      <c r="G170" s="81"/>
      <c r="H170" s="155"/>
      <c r="I170" s="65"/>
    </row>
    <row r="172" spans="1:9" ht="14.25">
      <c r="A172" s="64" t="s">
        <v>150</v>
      </c>
      <c r="B172" s="65"/>
      <c r="C172" s="65"/>
      <c r="D172" s="65"/>
      <c r="E172" s="65"/>
      <c r="F172" s="65"/>
      <c r="G172" s="81"/>
      <c r="H172" s="155"/>
      <c r="I172" s="65"/>
    </row>
    <row r="174" spans="1:9" ht="12.75">
      <c r="A174" s="54">
        <v>14977</v>
      </c>
      <c r="B174" s="16" t="s">
        <v>107</v>
      </c>
      <c r="C174" s="13">
        <v>625003</v>
      </c>
      <c r="D174" s="16" t="s">
        <v>57</v>
      </c>
      <c r="E174" s="27"/>
      <c r="F174" s="14"/>
      <c r="G174" s="142">
        <v>0</v>
      </c>
      <c r="H174" s="142">
        <v>0</v>
      </c>
      <c r="I174" s="142">
        <v>0</v>
      </c>
    </row>
    <row r="175" spans="1:9" ht="12.75">
      <c r="A175" s="54">
        <v>14977</v>
      </c>
      <c r="B175" s="16" t="s">
        <v>107</v>
      </c>
      <c r="C175" s="13">
        <v>632001</v>
      </c>
      <c r="D175" s="16" t="s">
        <v>108</v>
      </c>
      <c r="E175" s="27"/>
      <c r="F175" s="14"/>
      <c r="G175" s="142">
        <v>200</v>
      </c>
      <c r="H175" s="162">
        <v>200</v>
      </c>
      <c r="I175" s="162">
        <v>200</v>
      </c>
    </row>
    <row r="176" spans="1:9" ht="13.5" thickBot="1">
      <c r="A176" s="55">
        <v>14977</v>
      </c>
      <c r="B176" s="23" t="s">
        <v>107</v>
      </c>
      <c r="C176" s="29">
        <v>637027</v>
      </c>
      <c r="D176" s="23" t="s">
        <v>253</v>
      </c>
      <c r="E176" s="41"/>
      <c r="F176" s="24"/>
      <c r="G176" s="142">
        <v>500</v>
      </c>
      <c r="H176" s="162">
        <v>500</v>
      </c>
      <c r="I176" s="162">
        <v>500</v>
      </c>
    </row>
    <row r="177" spans="1:9" ht="13.5" thickBot="1">
      <c r="A177" s="451" t="s">
        <v>151</v>
      </c>
      <c r="B177" s="452"/>
      <c r="C177" s="452"/>
      <c r="D177" s="452"/>
      <c r="E177" s="26"/>
      <c r="F177" s="26"/>
      <c r="G177" s="89">
        <f>SUM(G174:G176)</f>
        <v>700</v>
      </c>
      <c r="H177" s="89">
        <f>SUM(H174:H176)</f>
        <v>700</v>
      </c>
      <c r="I177" s="89">
        <f>SUM(I174:I176)</f>
        <v>700</v>
      </c>
    </row>
    <row r="178" ht="12.75">
      <c r="G178" s="88"/>
    </row>
    <row r="179" spans="1:9" s="71" customFormat="1" ht="14.25">
      <c r="A179" s="64" t="s">
        <v>152</v>
      </c>
      <c r="B179" s="65"/>
      <c r="C179" s="65"/>
      <c r="D179" s="65"/>
      <c r="E179" s="65"/>
      <c r="F179" s="65"/>
      <c r="G179" s="99"/>
      <c r="H179" s="155"/>
      <c r="I179" s="65"/>
    </row>
    <row r="180" ht="13.5" thickBot="1">
      <c r="G180" s="88"/>
    </row>
    <row r="181" spans="1:9" ht="13.5" thickBot="1">
      <c r="A181" s="56" t="s">
        <v>154</v>
      </c>
      <c r="B181" s="26"/>
      <c r="C181" s="26"/>
      <c r="D181" s="26"/>
      <c r="E181" s="26"/>
      <c r="F181" s="26"/>
      <c r="G181" s="92">
        <f>SUM(G177)</f>
        <v>700</v>
      </c>
      <c r="H181" s="92">
        <f>SUM(H177)</f>
        <v>700</v>
      </c>
      <c r="I181" s="92">
        <f>SUM(I177)</f>
        <v>700</v>
      </c>
    </row>
    <row r="183" spans="1:8" ht="13.5" thickBot="1">
      <c r="A183" s="4"/>
      <c r="B183" s="4"/>
      <c r="C183" s="4"/>
      <c r="D183" s="4"/>
      <c r="E183" s="4"/>
      <c r="F183" s="4"/>
      <c r="G183" s="79"/>
      <c r="H183" s="140"/>
    </row>
    <row r="184" spans="1:9" ht="18.75" thickBot="1">
      <c r="A184" s="399" t="s">
        <v>155</v>
      </c>
      <c r="B184" s="402"/>
      <c r="C184" s="402"/>
      <c r="D184" s="402"/>
      <c r="E184" s="402"/>
      <c r="F184" s="402"/>
      <c r="G184" s="402"/>
      <c r="H184" s="402"/>
      <c r="I184" s="403"/>
    </row>
    <row r="185" spans="1:9" ht="12.75">
      <c r="A185" s="396" t="s">
        <v>136</v>
      </c>
      <c r="B185" s="404" t="s">
        <v>22</v>
      </c>
      <c r="C185" s="405"/>
      <c r="D185" s="405"/>
      <c r="E185" s="405"/>
      <c r="F185" s="405"/>
      <c r="G185" s="276" t="s">
        <v>245</v>
      </c>
      <c r="H185" s="277" t="s">
        <v>268</v>
      </c>
      <c r="I185" s="277" t="s">
        <v>327</v>
      </c>
    </row>
    <row r="186" spans="1:9" ht="26.25" thickBot="1">
      <c r="A186" s="397"/>
      <c r="B186" s="406"/>
      <c r="C186" s="407"/>
      <c r="D186" s="407"/>
      <c r="E186" s="407"/>
      <c r="F186" s="407"/>
      <c r="G186" s="75" t="s">
        <v>248</v>
      </c>
      <c r="H186" s="154" t="s">
        <v>249</v>
      </c>
      <c r="I186" s="154" t="s">
        <v>249</v>
      </c>
    </row>
    <row r="188" spans="1:9" ht="14.25">
      <c r="A188" s="64" t="s">
        <v>156</v>
      </c>
      <c r="B188" s="65"/>
      <c r="C188" s="65"/>
      <c r="D188" s="65"/>
      <c r="E188" s="65"/>
      <c r="F188" s="65"/>
      <c r="G188" s="81"/>
      <c r="H188" s="155"/>
      <c r="I188" s="65"/>
    </row>
    <row r="190" spans="1:9" ht="12.75">
      <c r="A190" s="106">
        <v>14977</v>
      </c>
      <c r="B190" s="16" t="s">
        <v>77</v>
      </c>
      <c r="C190" s="13">
        <v>632001</v>
      </c>
      <c r="D190" s="27" t="s">
        <v>40</v>
      </c>
      <c r="E190" s="14"/>
      <c r="F190" s="14"/>
      <c r="G190" s="162">
        <v>220</v>
      </c>
      <c r="H190" s="162">
        <v>220</v>
      </c>
      <c r="I190" s="162">
        <v>220</v>
      </c>
    </row>
    <row r="191" spans="1:9" ht="12.75">
      <c r="A191" s="106">
        <v>14977</v>
      </c>
      <c r="B191" s="16" t="s">
        <v>77</v>
      </c>
      <c r="C191" s="13">
        <v>633006</v>
      </c>
      <c r="D191" s="16" t="s">
        <v>25</v>
      </c>
      <c r="E191" s="27"/>
      <c r="F191" s="14"/>
      <c r="G191" s="162">
        <v>200</v>
      </c>
      <c r="H191" s="162">
        <v>0</v>
      </c>
      <c r="I191" s="162">
        <v>0</v>
      </c>
    </row>
    <row r="192" spans="1:9" ht="12.75">
      <c r="A192" s="106">
        <v>14977</v>
      </c>
      <c r="B192" s="16" t="s">
        <v>77</v>
      </c>
      <c r="C192" s="13">
        <v>633009</v>
      </c>
      <c r="D192" s="16" t="s">
        <v>78</v>
      </c>
      <c r="E192" s="16"/>
      <c r="F192" s="27"/>
      <c r="G192" s="162">
        <v>10</v>
      </c>
      <c r="H192" s="162">
        <v>10</v>
      </c>
      <c r="I192" s="162">
        <v>10</v>
      </c>
    </row>
    <row r="193" spans="1:9" ht="12.75">
      <c r="A193" s="106">
        <v>14977</v>
      </c>
      <c r="B193" s="16" t="s">
        <v>77</v>
      </c>
      <c r="C193" s="13">
        <v>634001</v>
      </c>
      <c r="D193" s="16" t="s">
        <v>79</v>
      </c>
      <c r="E193" s="27"/>
      <c r="F193" s="14"/>
      <c r="G193" s="162">
        <v>50</v>
      </c>
      <c r="H193" s="162">
        <v>50</v>
      </c>
      <c r="I193" s="162">
        <v>50</v>
      </c>
    </row>
    <row r="194" spans="1:9" ht="12.75">
      <c r="A194" s="106" t="s">
        <v>231</v>
      </c>
      <c r="B194" s="16" t="s">
        <v>77</v>
      </c>
      <c r="C194" s="13">
        <v>634002</v>
      </c>
      <c r="D194" s="16" t="s">
        <v>241</v>
      </c>
      <c r="E194" s="27"/>
      <c r="F194" s="14"/>
      <c r="G194" s="162">
        <v>0</v>
      </c>
      <c r="H194" s="162">
        <v>0</v>
      </c>
      <c r="I194" s="162">
        <v>0</v>
      </c>
    </row>
    <row r="195" spans="1:9" ht="12.75">
      <c r="A195" s="106">
        <v>14977</v>
      </c>
      <c r="B195" s="16" t="s">
        <v>77</v>
      </c>
      <c r="C195" s="13">
        <v>634003</v>
      </c>
      <c r="D195" s="16" t="s">
        <v>80</v>
      </c>
      <c r="E195" s="27"/>
      <c r="F195" s="14"/>
      <c r="G195" s="162">
        <v>232</v>
      </c>
      <c r="H195" s="162">
        <v>232</v>
      </c>
      <c r="I195" s="162">
        <v>232</v>
      </c>
    </row>
    <row r="196" spans="1:9" ht="12.75">
      <c r="A196" s="106">
        <v>14977</v>
      </c>
      <c r="B196" s="16" t="s">
        <v>77</v>
      </c>
      <c r="C196" s="13">
        <v>637002</v>
      </c>
      <c r="D196" s="16" t="s">
        <v>67</v>
      </c>
      <c r="E196" s="27"/>
      <c r="F196" s="14"/>
      <c r="G196" s="162">
        <v>100</v>
      </c>
      <c r="H196" s="162">
        <v>100</v>
      </c>
      <c r="I196" s="162">
        <v>100</v>
      </c>
    </row>
    <row r="197" spans="1:9" ht="13.5" thickBot="1">
      <c r="A197" s="109">
        <v>14977</v>
      </c>
      <c r="B197" s="23" t="s">
        <v>77</v>
      </c>
      <c r="C197" s="29">
        <v>637005</v>
      </c>
      <c r="D197" s="23" t="s">
        <v>45</v>
      </c>
      <c r="E197" s="72"/>
      <c r="F197" s="24"/>
      <c r="G197" s="162">
        <v>306</v>
      </c>
      <c r="H197" s="162">
        <v>306</v>
      </c>
      <c r="I197" s="162">
        <v>306</v>
      </c>
    </row>
    <row r="198" spans="1:9" ht="13.5" thickBot="1">
      <c r="A198" s="59" t="s">
        <v>312</v>
      </c>
      <c r="B198" s="25"/>
      <c r="C198" s="26"/>
      <c r="D198" s="26"/>
      <c r="E198" s="26"/>
      <c r="F198" s="26"/>
      <c r="G198" s="96">
        <f>SUM(G190:G197)</f>
        <v>1118</v>
      </c>
      <c r="H198" s="96">
        <f>SUM(H190:H197)</f>
        <v>918</v>
      </c>
      <c r="I198" s="96">
        <f>SUM(I190:I197)</f>
        <v>918</v>
      </c>
    </row>
    <row r="199" spans="7:8" ht="12.75">
      <c r="G199" s="88"/>
      <c r="H199" s="145" t="s">
        <v>4</v>
      </c>
    </row>
    <row r="200" spans="1:9" ht="14.25">
      <c r="A200" s="64" t="s">
        <v>157</v>
      </c>
      <c r="B200" s="65"/>
      <c r="C200" s="65"/>
      <c r="D200" s="65"/>
      <c r="E200" s="65"/>
      <c r="F200" s="65"/>
      <c r="G200" s="99"/>
      <c r="H200" s="155" t="s">
        <v>4</v>
      </c>
      <c r="I200" s="65"/>
    </row>
    <row r="201" spans="7:8" ht="12.75">
      <c r="G201" s="88"/>
      <c r="H201" s="145" t="s">
        <v>4</v>
      </c>
    </row>
    <row r="202" spans="1:9" ht="13.5" thickBot="1">
      <c r="A202" s="91" t="s">
        <v>23</v>
      </c>
      <c r="B202" s="23" t="s">
        <v>50</v>
      </c>
      <c r="C202" s="29">
        <v>637027</v>
      </c>
      <c r="D202" s="53" t="s">
        <v>51</v>
      </c>
      <c r="E202" s="41"/>
      <c r="F202" s="52"/>
      <c r="G202" s="144">
        <v>54</v>
      </c>
      <c r="H202" s="144">
        <f>SUM(H190:H201)</f>
        <v>1836</v>
      </c>
      <c r="I202" s="144">
        <f>SUM(I190:I201)</f>
        <v>1836</v>
      </c>
    </row>
    <row r="203" spans="1:9" ht="13.5" thickBot="1">
      <c r="A203" s="59" t="s">
        <v>158</v>
      </c>
      <c r="B203" s="20"/>
      <c r="C203" s="45"/>
      <c r="D203" s="11"/>
      <c r="E203" s="43"/>
      <c r="F203" s="21"/>
      <c r="G203" s="89">
        <f>SUM(G202)</f>
        <v>54</v>
      </c>
      <c r="H203" s="89">
        <v>54</v>
      </c>
      <c r="I203" s="89">
        <v>54</v>
      </c>
    </row>
    <row r="204" ht="13.5" thickBot="1">
      <c r="G204" s="88"/>
    </row>
    <row r="205" spans="1:9" ht="13.5" thickBot="1">
      <c r="A205" s="56" t="s">
        <v>159</v>
      </c>
      <c r="B205" s="57"/>
      <c r="C205" s="57"/>
      <c r="D205" s="57"/>
      <c r="E205" s="57"/>
      <c r="F205" s="57"/>
      <c r="G205" s="89">
        <f>SUM(G203+G198)</f>
        <v>1172</v>
      </c>
      <c r="H205" s="89">
        <f>H198+H203</f>
        <v>972</v>
      </c>
      <c r="I205" s="89">
        <f>I198+I203</f>
        <v>972</v>
      </c>
    </row>
    <row r="207" spans="1:8" ht="13.5" thickBot="1">
      <c r="A207" s="4"/>
      <c r="B207" s="4"/>
      <c r="C207" s="4"/>
      <c r="D207" s="4"/>
      <c r="E207" s="4"/>
      <c r="F207" s="4"/>
      <c r="G207" s="79"/>
      <c r="H207" s="140"/>
    </row>
    <row r="208" spans="1:9" ht="18.75" thickBot="1">
      <c r="A208" s="399" t="s">
        <v>160</v>
      </c>
      <c r="B208" s="402"/>
      <c r="C208" s="402"/>
      <c r="D208" s="402"/>
      <c r="E208" s="402"/>
      <c r="F208" s="402"/>
      <c r="G208" s="402"/>
      <c r="H208" s="402"/>
      <c r="I208" s="403"/>
    </row>
    <row r="209" spans="1:9" ht="12.75">
      <c r="A209" s="396" t="s">
        <v>136</v>
      </c>
      <c r="B209" s="404" t="s">
        <v>22</v>
      </c>
      <c r="C209" s="405"/>
      <c r="D209" s="405"/>
      <c r="E209" s="405"/>
      <c r="F209" s="405"/>
      <c r="G209" s="276" t="s">
        <v>245</v>
      </c>
      <c r="H209" s="277" t="s">
        <v>268</v>
      </c>
      <c r="I209" s="277" t="s">
        <v>327</v>
      </c>
    </row>
    <row r="210" spans="1:9" ht="26.25" thickBot="1">
      <c r="A210" s="397"/>
      <c r="B210" s="406"/>
      <c r="C210" s="407"/>
      <c r="D210" s="407"/>
      <c r="E210" s="407"/>
      <c r="F210" s="407"/>
      <c r="G210" s="75" t="s">
        <v>254</v>
      </c>
      <c r="H210" s="187" t="s">
        <v>258</v>
      </c>
      <c r="I210" s="187" t="s">
        <v>258</v>
      </c>
    </row>
    <row r="212" spans="1:9" ht="14.25">
      <c r="A212" s="64" t="s">
        <v>161</v>
      </c>
      <c r="B212" s="65"/>
      <c r="C212" s="65"/>
      <c r="D212" s="65"/>
      <c r="E212" s="65"/>
      <c r="F212" s="65"/>
      <c r="G212" s="81"/>
      <c r="H212" s="155"/>
      <c r="I212" s="65"/>
    </row>
    <row r="214" spans="1:9" ht="12.75">
      <c r="A214" s="106">
        <v>14977</v>
      </c>
      <c r="B214" s="16" t="s">
        <v>27</v>
      </c>
      <c r="C214" s="13">
        <v>633004</v>
      </c>
      <c r="D214" s="16" t="s">
        <v>85</v>
      </c>
      <c r="E214" s="27"/>
      <c r="F214" s="14"/>
      <c r="G214" s="142">
        <f>4*25</f>
        <v>100</v>
      </c>
      <c r="H214" s="142">
        <v>0</v>
      </c>
      <c r="I214" s="142">
        <v>0</v>
      </c>
    </row>
    <row r="215" spans="1:9" ht="13.5" thickBot="1">
      <c r="A215" s="109">
        <v>14977</v>
      </c>
      <c r="B215" s="23" t="s">
        <v>27</v>
      </c>
      <c r="C215" s="29">
        <v>637004</v>
      </c>
      <c r="D215" s="23" t="s">
        <v>86</v>
      </c>
      <c r="E215" s="23"/>
      <c r="F215" s="41"/>
      <c r="G215" s="142">
        <f>10183+1230</f>
        <v>11413</v>
      </c>
      <c r="H215" s="142">
        <v>11500</v>
      </c>
      <c r="I215" s="142">
        <v>11500</v>
      </c>
    </row>
    <row r="216" spans="1:9" ht="13.5" thickBot="1">
      <c r="A216" s="19" t="s">
        <v>162</v>
      </c>
      <c r="B216" s="25"/>
      <c r="C216" s="26"/>
      <c r="D216" s="26"/>
      <c r="E216" s="26"/>
      <c r="F216" s="26"/>
      <c r="G216" s="96">
        <f>SUM(G214:G215)</f>
        <v>11513</v>
      </c>
      <c r="H216" s="96">
        <f>SUM(H214:H215)</f>
        <v>11500</v>
      </c>
      <c r="I216" s="96">
        <f>SUM(I214:I215)</f>
        <v>11500</v>
      </c>
    </row>
    <row r="217" ht="12.75">
      <c r="G217" s="88"/>
    </row>
    <row r="218" spans="1:9" ht="14.25">
      <c r="A218" s="64" t="s">
        <v>163</v>
      </c>
      <c r="B218" s="65"/>
      <c r="C218" s="65"/>
      <c r="D218" s="65"/>
      <c r="E218" s="65"/>
      <c r="F218" s="65"/>
      <c r="G218" s="99"/>
      <c r="H218" s="155"/>
      <c r="I218" s="65"/>
    </row>
    <row r="219" ht="12.75">
      <c r="G219" s="88"/>
    </row>
    <row r="220" spans="1:9" ht="13.5" thickBot="1">
      <c r="A220" s="55">
        <v>25934</v>
      </c>
      <c r="B220" s="23" t="s">
        <v>27</v>
      </c>
      <c r="C220" s="29">
        <v>637004</v>
      </c>
      <c r="D220" s="23" t="s">
        <v>30</v>
      </c>
      <c r="E220" s="72"/>
      <c r="F220" s="52"/>
      <c r="G220" s="144">
        <f>(930+550)-1230</f>
        <v>250</v>
      </c>
      <c r="H220" s="144">
        <v>250</v>
      </c>
      <c r="I220" s="144">
        <v>250</v>
      </c>
    </row>
    <row r="221" spans="1:9" ht="13.5" thickBot="1">
      <c r="A221" s="58" t="s">
        <v>164</v>
      </c>
      <c r="B221" s="57"/>
      <c r="C221" s="57"/>
      <c r="D221" s="57"/>
      <c r="E221" s="57"/>
      <c r="F221" s="57"/>
      <c r="G221" s="96">
        <f>SUM(G220)</f>
        <v>250</v>
      </c>
      <c r="H221" s="96">
        <v>250</v>
      </c>
      <c r="I221" s="96">
        <v>250</v>
      </c>
    </row>
    <row r="222" spans="1:8" ht="12.75">
      <c r="A222" s="260"/>
      <c r="B222" s="111"/>
      <c r="C222" s="111"/>
      <c r="D222" s="111"/>
      <c r="E222" s="111"/>
      <c r="F222" s="111"/>
      <c r="G222" s="241"/>
      <c r="H222" s="152"/>
    </row>
    <row r="223" spans="1:9" ht="14.25">
      <c r="A223" s="64" t="s">
        <v>322</v>
      </c>
      <c r="B223" s="64"/>
      <c r="C223" s="64"/>
      <c r="D223" s="64"/>
      <c r="E223" s="64"/>
      <c r="F223" s="64"/>
      <c r="G223" s="64"/>
      <c r="H223" s="64"/>
      <c r="I223" s="65"/>
    </row>
    <row r="224" spans="1:8" ht="12.75">
      <c r="A224" s="260"/>
      <c r="B224" s="111"/>
      <c r="C224" s="111"/>
      <c r="D224" s="111"/>
      <c r="E224" s="111"/>
      <c r="F224" s="111"/>
      <c r="G224" s="241"/>
      <c r="H224" s="152"/>
    </row>
    <row r="225" spans="1:9" ht="13.5" thickBot="1">
      <c r="A225" s="307">
        <v>25934</v>
      </c>
      <c r="B225" s="308" t="s">
        <v>27</v>
      </c>
      <c r="C225" s="309">
        <v>637004</v>
      </c>
      <c r="D225" s="308" t="s">
        <v>323</v>
      </c>
      <c r="E225" s="310"/>
      <c r="F225" s="311"/>
      <c r="G225" s="144">
        <v>500</v>
      </c>
      <c r="H225" s="144">
        <v>500</v>
      </c>
      <c r="I225" s="144">
        <v>500</v>
      </c>
    </row>
    <row r="226" spans="1:9" ht="13.5" thickBot="1">
      <c r="A226" s="58" t="s">
        <v>324</v>
      </c>
      <c r="B226" s="57"/>
      <c r="C226" s="57"/>
      <c r="D226" s="57"/>
      <c r="E226" s="57"/>
      <c r="F226" s="57"/>
      <c r="G226" s="100">
        <f>SUM(G225)</f>
        <v>500</v>
      </c>
      <c r="H226" s="100">
        <f>SUM(H225)</f>
        <v>500</v>
      </c>
      <c r="I226" s="100">
        <f>SUM(I225)</f>
        <v>500</v>
      </c>
    </row>
    <row r="227" ht="13.5" thickBot="1">
      <c r="G227" s="88"/>
    </row>
    <row r="228" spans="1:9" ht="13.5" thickBot="1">
      <c r="A228" s="56" t="s">
        <v>165</v>
      </c>
      <c r="B228" s="57"/>
      <c r="C228" s="57"/>
      <c r="D228" s="57"/>
      <c r="E228" s="57"/>
      <c r="F228" s="57"/>
      <c r="G228" s="92">
        <f>SUM(G221+G216+G226)</f>
        <v>12263</v>
      </c>
      <c r="H228" s="100">
        <f>SUM(H221+H216+H226)</f>
        <v>12250</v>
      </c>
      <c r="I228" s="100">
        <f>SUM(I221+I216+I226)</f>
        <v>12250</v>
      </c>
    </row>
    <row r="229" spans="1:3" ht="12.75">
      <c r="A229" s="258"/>
      <c r="C229" s="271"/>
    </row>
    <row r="230" spans="1:8" ht="13.5" thickBot="1">
      <c r="A230" s="4"/>
      <c r="B230" s="4"/>
      <c r="C230" s="4"/>
      <c r="D230" s="4"/>
      <c r="E230" s="4"/>
      <c r="F230" s="4"/>
      <c r="G230" s="79"/>
      <c r="H230" s="140"/>
    </row>
    <row r="231" spans="1:9" ht="18.75" thickBot="1">
      <c r="A231" s="399" t="s">
        <v>166</v>
      </c>
      <c r="B231" s="402"/>
      <c r="C231" s="402"/>
      <c r="D231" s="402"/>
      <c r="E231" s="402"/>
      <c r="F231" s="402"/>
      <c r="G231" s="402"/>
      <c r="H231" s="402"/>
      <c r="I231" s="403"/>
    </row>
    <row r="232" spans="1:9" ht="12.75">
      <c r="A232" s="396" t="s">
        <v>136</v>
      </c>
      <c r="B232" s="404" t="s">
        <v>22</v>
      </c>
      <c r="C232" s="405"/>
      <c r="D232" s="405"/>
      <c r="E232" s="405"/>
      <c r="F232" s="405"/>
      <c r="G232" s="276" t="s">
        <v>245</v>
      </c>
      <c r="H232" s="277" t="s">
        <v>268</v>
      </c>
      <c r="I232" s="277" t="s">
        <v>327</v>
      </c>
    </row>
    <row r="233" spans="1:9" ht="26.25" thickBot="1">
      <c r="A233" s="397"/>
      <c r="B233" s="406"/>
      <c r="C233" s="407"/>
      <c r="D233" s="407"/>
      <c r="E233" s="407"/>
      <c r="F233" s="407"/>
      <c r="G233" s="75" t="s">
        <v>254</v>
      </c>
      <c r="H233" s="154" t="s">
        <v>259</v>
      </c>
      <c r="I233" s="154" t="s">
        <v>259</v>
      </c>
    </row>
    <row r="234" spans="1:8" ht="12.75">
      <c r="A234" s="130"/>
      <c r="B234" s="131"/>
      <c r="C234" s="131"/>
      <c r="D234" s="131"/>
      <c r="E234" s="131"/>
      <c r="F234" s="131"/>
      <c r="G234" s="132"/>
      <c r="H234" s="165"/>
    </row>
    <row r="235" spans="1:8" ht="12.75">
      <c r="A235" s="130"/>
      <c r="B235" s="131"/>
      <c r="C235" s="131"/>
      <c r="D235" s="131"/>
      <c r="E235" s="131"/>
      <c r="F235" s="131"/>
      <c r="G235" s="132"/>
      <c r="H235" s="165"/>
    </row>
    <row r="237" spans="1:9" ht="14.25">
      <c r="A237" s="64" t="s">
        <v>167</v>
      </c>
      <c r="B237" s="65"/>
      <c r="C237" s="65"/>
      <c r="D237" s="65"/>
      <c r="E237" s="65"/>
      <c r="F237" s="65"/>
      <c r="G237" s="81"/>
      <c r="H237" s="155"/>
      <c r="I237" s="65"/>
    </row>
    <row r="239" spans="1:9" ht="13.5" thickBot="1">
      <c r="A239" s="55">
        <v>14977</v>
      </c>
      <c r="B239" s="23" t="s">
        <v>81</v>
      </c>
      <c r="C239" s="29">
        <v>633006</v>
      </c>
      <c r="D239" s="23" t="s">
        <v>25</v>
      </c>
      <c r="E239" s="41"/>
      <c r="F239" s="24"/>
      <c r="G239" s="144">
        <v>0</v>
      </c>
      <c r="H239" s="144">
        <v>0</v>
      </c>
      <c r="I239" s="144">
        <v>0</v>
      </c>
    </row>
    <row r="240" spans="1:9" ht="13.5" thickBot="1">
      <c r="A240" s="19" t="s">
        <v>168</v>
      </c>
      <c r="B240" s="25"/>
      <c r="C240" s="26"/>
      <c r="D240" s="26"/>
      <c r="E240" s="26"/>
      <c r="F240" s="26"/>
      <c r="G240" s="89">
        <f>SUM(G239)</f>
        <v>0</v>
      </c>
      <c r="H240" s="89">
        <f>SUM(H239)</f>
        <v>0</v>
      </c>
      <c r="I240" s="89">
        <f>SUM(I239)</f>
        <v>0</v>
      </c>
    </row>
    <row r="241" ht="12.75">
      <c r="G241" s="88"/>
    </row>
    <row r="242" ht="12.75">
      <c r="G242" s="88"/>
    </row>
    <row r="243" ht="12.75">
      <c r="G243" s="88"/>
    </row>
    <row r="244" spans="1:24" s="65" customFormat="1" ht="14.25">
      <c r="A244" s="64" t="s">
        <v>169</v>
      </c>
      <c r="G244" s="99"/>
      <c r="H244" s="155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</row>
    <row r="245" ht="12.75">
      <c r="G245" s="88"/>
    </row>
    <row r="246" spans="1:9" ht="12.75">
      <c r="A246" s="106">
        <v>14977</v>
      </c>
      <c r="B246" s="16" t="s">
        <v>82</v>
      </c>
      <c r="C246" s="13">
        <v>633006</v>
      </c>
      <c r="D246" s="16" t="s">
        <v>25</v>
      </c>
      <c r="E246" s="27"/>
      <c r="F246" s="14"/>
      <c r="G246" s="142">
        <v>100</v>
      </c>
      <c r="H246" s="142">
        <v>100</v>
      </c>
      <c r="I246" s="142">
        <v>100</v>
      </c>
    </row>
    <row r="247" spans="1:9" ht="12.75">
      <c r="A247" s="106">
        <v>14977</v>
      </c>
      <c r="B247" s="16" t="s">
        <v>82</v>
      </c>
      <c r="C247" s="13">
        <v>635006</v>
      </c>
      <c r="D247" s="16" t="s">
        <v>83</v>
      </c>
      <c r="E247" s="27"/>
      <c r="F247" s="14"/>
      <c r="G247" s="142">
        <v>0</v>
      </c>
      <c r="H247" s="142">
        <v>0</v>
      </c>
      <c r="I247" s="142">
        <v>0</v>
      </c>
    </row>
    <row r="248" spans="1:9" ht="13.5" thickBot="1">
      <c r="A248" s="109">
        <v>14977</v>
      </c>
      <c r="B248" s="23" t="s">
        <v>82</v>
      </c>
      <c r="C248" s="29">
        <v>637027</v>
      </c>
      <c r="D248" s="23" t="s">
        <v>84</v>
      </c>
      <c r="E248" s="23"/>
      <c r="F248" s="72"/>
      <c r="G248" s="142">
        <v>0</v>
      </c>
      <c r="H248" s="142">
        <v>0</v>
      </c>
      <c r="I248" s="142">
        <v>0</v>
      </c>
    </row>
    <row r="249" spans="1:9" ht="13.5" thickBot="1">
      <c r="A249" s="59" t="s">
        <v>170</v>
      </c>
      <c r="B249" s="25"/>
      <c r="C249" s="73"/>
      <c r="D249" s="26"/>
      <c r="E249" s="26"/>
      <c r="F249" s="26"/>
      <c r="G249" s="89">
        <f>SUM(G246:G248)</f>
        <v>100</v>
      </c>
      <c r="H249" s="89">
        <f>SUM(H246:H248)</f>
        <v>100</v>
      </c>
      <c r="I249" s="89">
        <f>SUM(I246:I248)</f>
        <v>100</v>
      </c>
    </row>
    <row r="250" spans="7:8" ht="13.5" thickBot="1">
      <c r="G250" s="88"/>
      <c r="H250" s="145" t="s">
        <v>4</v>
      </c>
    </row>
    <row r="251" spans="1:9" ht="13.5" thickBot="1">
      <c r="A251" s="56" t="s">
        <v>171</v>
      </c>
      <c r="B251" s="57"/>
      <c r="C251" s="57"/>
      <c r="D251" s="57"/>
      <c r="E251" s="57"/>
      <c r="F251" s="57"/>
      <c r="G251" s="92">
        <f>SUM(G249+G240)</f>
        <v>100</v>
      </c>
      <c r="H251" s="92">
        <f>SUM(H249+H240)</f>
        <v>100</v>
      </c>
      <c r="I251" s="92">
        <f>SUM(I249+I240)</f>
        <v>100</v>
      </c>
    </row>
    <row r="253" spans="1:8" ht="13.5" thickBot="1">
      <c r="A253" s="4"/>
      <c r="B253" s="4"/>
      <c r="C253" s="4"/>
      <c r="D253" s="4"/>
      <c r="E253" s="4"/>
      <c r="F253" s="4"/>
      <c r="G253" s="79"/>
      <c r="H253" s="140"/>
    </row>
    <row r="254" spans="1:9" ht="18.75" thickBot="1">
      <c r="A254" s="399" t="s">
        <v>172</v>
      </c>
      <c r="B254" s="402"/>
      <c r="C254" s="402"/>
      <c r="D254" s="402"/>
      <c r="E254" s="402"/>
      <c r="F254" s="402"/>
      <c r="G254" s="402"/>
      <c r="H254" s="402"/>
      <c r="I254" s="403"/>
    </row>
    <row r="255" spans="1:9" ht="12.75">
      <c r="A255" s="396" t="s">
        <v>136</v>
      </c>
      <c r="B255" s="404" t="s">
        <v>22</v>
      </c>
      <c r="C255" s="405"/>
      <c r="D255" s="405"/>
      <c r="E255" s="405"/>
      <c r="F255" s="405"/>
      <c r="G255" s="276" t="s">
        <v>245</v>
      </c>
      <c r="H255" s="278" t="s">
        <v>268</v>
      </c>
      <c r="I255" s="278" t="s">
        <v>327</v>
      </c>
    </row>
    <row r="256" spans="1:9" ht="26.25" thickBot="1">
      <c r="A256" s="397"/>
      <c r="B256" s="406"/>
      <c r="C256" s="407"/>
      <c r="D256" s="407"/>
      <c r="E256" s="407"/>
      <c r="F256" s="407"/>
      <c r="G256" s="317" t="s">
        <v>247</v>
      </c>
      <c r="H256" s="148" t="s">
        <v>260</v>
      </c>
      <c r="I256" s="148" t="s">
        <v>260</v>
      </c>
    </row>
    <row r="258" spans="1:9" ht="14.25">
      <c r="A258" s="64" t="s">
        <v>173</v>
      </c>
      <c r="B258" s="65"/>
      <c r="C258" s="65"/>
      <c r="D258" s="65"/>
      <c r="E258" s="65"/>
      <c r="F258" s="65"/>
      <c r="G258" s="81"/>
      <c r="H258" s="155"/>
      <c r="I258" s="155"/>
    </row>
    <row r="259" ht="12.75">
      <c r="I259" s="145"/>
    </row>
    <row r="260" spans="1:9" ht="12.75">
      <c r="A260" s="90" t="s">
        <v>23</v>
      </c>
      <c r="B260" s="16" t="s">
        <v>31</v>
      </c>
      <c r="C260" s="13">
        <v>611</v>
      </c>
      <c r="D260" s="16" t="s">
        <v>32</v>
      </c>
      <c r="E260" s="27"/>
      <c r="F260" s="14"/>
      <c r="G260" s="162">
        <f>(20300/12)*8</f>
        <v>13533.333333333334</v>
      </c>
      <c r="H260" s="162">
        <v>0</v>
      </c>
      <c r="I260" s="162">
        <v>0</v>
      </c>
    </row>
    <row r="261" spans="1:9" ht="12.75">
      <c r="A261" s="90" t="s">
        <v>23</v>
      </c>
      <c r="B261" s="16" t="s">
        <v>31</v>
      </c>
      <c r="C261" s="13">
        <v>612001</v>
      </c>
      <c r="D261" s="27" t="s">
        <v>218</v>
      </c>
      <c r="E261" s="14"/>
      <c r="F261" s="14"/>
      <c r="G261" s="162">
        <f>(3100/12)*8</f>
        <v>2066.6666666666665</v>
      </c>
      <c r="H261" s="162">
        <v>0</v>
      </c>
      <c r="I261" s="162">
        <v>0</v>
      </c>
    </row>
    <row r="262" spans="1:9" ht="12.75">
      <c r="A262" s="90" t="s">
        <v>23</v>
      </c>
      <c r="B262" s="16" t="s">
        <v>31</v>
      </c>
      <c r="C262" s="13">
        <v>612002</v>
      </c>
      <c r="D262" s="27" t="s">
        <v>219</v>
      </c>
      <c r="E262" s="14"/>
      <c r="F262" s="14"/>
      <c r="G262" s="162">
        <f>(1400/12)*8</f>
        <v>933.3333333333334</v>
      </c>
      <c r="H262" s="162">
        <v>0</v>
      </c>
      <c r="I262" s="162">
        <v>0</v>
      </c>
    </row>
    <row r="263" spans="1:9" ht="12.75">
      <c r="A263" s="90" t="s">
        <v>23</v>
      </c>
      <c r="B263" s="16" t="s">
        <v>31</v>
      </c>
      <c r="C263" s="13">
        <v>614</v>
      </c>
      <c r="D263" s="16" t="s">
        <v>33</v>
      </c>
      <c r="E263" s="27"/>
      <c r="F263" s="14" t="s">
        <v>34</v>
      </c>
      <c r="G263" s="162">
        <v>0</v>
      </c>
      <c r="H263" s="162">
        <v>0</v>
      </c>
      <c r="I263" s="162">
        <v>0</v>
      </c>
    </row>
    <row r="264" spans="1:9" ht="12.75">
      <c r="A264" s="90" t="s">
        <v>23</v>
      </c>
      <c r="B264" s="16" t="s">
        <v>31</v>
      </c>
      <c r="C264" s="13">
        <v>621</v>
      </c>
      <c r="D264" s="16" t="s">
        <v>35</v>
      </c>
      <c r="E264" s="27"/>
      <c r="F264" s="14"/>
      <c r="G264" s="162">
        <f>(2490/12)*8</f>
        <v>1660</v>
      </c>
      <c r="H264" s="162">
        <v>0</v>
      </c>
      <c r="I264" s="162">
        <v>0</v>
      </c>
    </row>
    <row r="265" spans="1:9" ht="12.75">
      <c r="A265" s="106">
        <v>14977</v>
      </c>
      <c r="B265" s="16" t="s">
        <v>31</v>
      </c>
      <c r="C265" s="13">
        <v>625001</v>
      </c>
      <c r="D265" s="16" t="s">
        <v>134</v>
      </c>
      <c r="E265" s="16"/>
      <c r="F265" s="27"/>
      <c r="G265" s="162">
        <f>(350/12)*8</f>
        <v>233.33333333333334</v>
      </c>
      <c r="H265" s="162">
        <v>0</v>
      </c>
      <c r="I265" s="162">
        <v>0</v>
      </c>
    </row>
    <row r="266" spans="1:9" ht="12.75">
      <c r="A266" s="106">
        <v>14977</v>
      </c>
      <c r="B266" s="16" t="s">
        <v>31</v>
      </c>
      <c r="C266" s="13">
        <v>625002</v>
      </c>
      <c r="D266" s="16" t="s">
        <v>36</v>
      </c>
      <c r="E266" s="27"/>
      <c r="F266" s="14"/>
      <c r="G266" s="162">
        <f>(3500/12)*8</f>
        <v>2333.3333333333335</v>
      </c>
      <c r="H266" s="162">
        <v>0</v>
      </c>
      <c r="I266" s="162">
        <v>0</v>
      </c>
    </row>
    <row r="267" spans="1:9" ht="12.75">
      <c r="A267" s="106">
        <v>14977</v>
      </c>
      <c r="B267" s="16" t="s">
        <v>31</v>
      </c>
      <c r="C267" s="13">
        <v>625003</v>
      </c>
      <c r="D267" s="16" t="s">
        <v>37</v>
      </c>
      <c r="E267" s="27"/>
      <c r="F267" s="14"/>
      <c r="G267" s="162">
        <f>(200/12)*8</f>
        <v>133.33333333333334</v>
      </c>
      <c r="H267" s="162">
        <v>0</v>
      </c>
      <c r="I267" s="162">
        <v>0</v>
      </c>
    </row>
    <row r="268" spans="1:9" ht="12.75">
      <c r="A268" s="106">
        <v>14977</v>
      </c>
      <c r="B268" s="16" t="s">
        <v>31</v>
      </c>
      <c r="C268" s="13">
        <v>625004</v>
      </c>
      <c r="D268" s="16" t="s">
        <v>38</v>
      </c>
      <c r="E268" s="27"/>
      <c r="F268" s="14"/>
      <c r="G268" s="162">
        <f>(750/12)*8</f>
        <v>500</v>
      </c>
      <c r="H268" s="162">
        <v>0</v>
      </c>
      <c r="I268" s="162">
        <v>0</v>
      </c>
    </row>
    <row r="269" spans="1:9" ht="12.75">
      <c r="A269" s="106">
        <v>14977</v>
      </c>
      <c r="B269" s="16" t="s">
        <v>31</v>
      </c>
      <c r="C269" s="13">
        <v>625005</v>
      </c>
      <c r="D269" s="16" t="s">
        <v>39</v>
      </c>
      <c r="E269" s="16"/>
      <c r="F269" s="27"/>
      <c r="G269" s="162">
        <f>(250/12)*8</f>
        <v>166.66666666666666</v>
      </c>
      <c r="H269" s="162">
        <v>0</v>
      </c>
      <c r="I269" s="162">
        <v>0</v>
      </c>
    </row>
    <row r="270" spans="1:9" ht="12.75">
      <c r="A270" s="106">
        <v>14977</v>
      </c>
      <c r="B270" s="16" t="s">
        <v>31</v>
      </c>
      <c r="C270" s="13">
        <v>625007</v>
      </c>
      <c r="D270" s="16" t="s">
        <v>135</v>
      </c>
      <c r="E270" s="16"/>
      <c r="F270" s="27"/>
      <c r="G270" s="162">
        <f>(1200/12)*8</f>
        <v>800</v>
      </c>
      <c r="H270" s="162">
        <v>0</v>
      </c>
      <c r="I270" s="162">
        <v>0</v>
      </c>
    </row>
    <row r="271" spans="1:9" ht="12.75">
      <c r="A271" s="106" t="s">
        <v>272</v>
      </c>
      <c r="B271" s="16" t="s">
        <v>31</v>
      </c>
      <c r="C271" s="13">
        <v>632001</v>
      </c>
      <c r="D271" s="27" t="s">
        <v>108</v>
      </c>
      <c r="E271" s="14"/>
      <c r="F271" s="14"/>
      <c r="G271" s="162">
        <f>(1200/12)*8</f>
        <v>800</v>
      </c>
      <c r="H271" s="162">
        <v>0</v>
      </c>
      <c r="I271" s="162">
        <v>0</v>
      </c>
    </row>
    <row r="272" spans="1:9" ht="12.75">
      <c r="A272" s="106">
        <v>14977</v>
      </c>
      <c r="B272" s="16" t="s">
        <v>31</v>
      </c>
      <c r="C272" s="13">
        <v>632001</v>
      </c>
      <c r="D272" s="27" t="s">
        <v>302</v>
      </c>
      <c r="E272" s="14"/>
      <c r="F272" s="14"/>
      <c r="G272" s="162">
        <f>(3400/12)*8</f>
        <v>2266.6666666666665</v>
      </c>
      <c r="H272" s="162">
        <v>0</v>
      </c>
      <c r="I272" s="162">
        <v>0</v>
      </c>
    </row>
    <row r="273" spans="1:9" ht="12.75">
      <c r="A273" s="106">
        <v>14977</v>
      </c>
      <c r="B273" s="16" t="s">
        <v>31</v>
      </c>
      <c r="C273" s="13">
        <v>632003</v>
      </c>
      <c r="D273" s="27" t="s">
        <v>41</v>
      </c>
      <c r="E273" s="14" t="s">
        <v>42</v>
      </c>
      <c r="F273" s="14" t="s">
        <v>43</v>
      </c>
      <c r="G273" s="162">
        <f>(220/12)*8</f>
        <v>146.66666666666666</v>
      </c>
      <c r="H273" s="162">
        <v>0</v>
      </c>
      <c r="I273" s="162">
        <v>0</v>
      </c>
    </row>
    <row r="274" spans="1:9" ht="12.75">
      <c r="A274" s="106">
        <v>14977</v>
      </c>
      <c r="B274" s="16" t="s">
        <v>31</v>
      </c>
      <c r="C274" s="13">
        <v>633006</v>
      </c>
      <c r="D274" s="16" t="s">
        <v>25</v>
      </c>
      <c r="E274" s="27"/>
      <c r="F274" s="14"/>
      <c r="G274" s="162">
        <f>(100/12)*8</f>
        <v>66.66666666666667</v>
      </c>
      <c r="H274" s="162">
        <v>0</v>
      </c>
      <c r="I274" s="162">
        <v>0</v>
      </c>
    </row>
    <row r="275" spans="1:9" ht="12.75">
      <c r="A275" s="106">
        <v>14977</v>
      </c>
      <c r="B275" s="16" t="s">
        <v>31</v>
      </c>
      <c r="C275" s="13">
        <v>633009</v>
      </c>
      <c r="D275" s="16" t="s">
        <v>44</v>
      </c>
      <c r="E275" s="16"/>
      <c r="F275" s="27"/>
      <c r="G275" s="162">
        <v>0</v>
      </c>
      <c r="H275" s="162">
        <v>0</v>
      </c>
      <c r="I275" s="162">
        <v>0</v>
      </c>
    </row>
    <row r="276" spans="1:9" ht="12.75">
      <c r="A276" s="106">
        <v>14977</v>
      </c>
      <c r="B276" s="16" t="s">
        <v>31</v>
      </c>
      <c r="C276" s="13">
        <v>637014</v>
      </c>
      <c r="D276" s="27" t="s">
        <v>131</v>
      </c>
      <c r="E276" s="14"/>
      <c r="F276" s="14"/>
      <c r="G276" s="162">
        <v>0</v>
      </c>
      <c r="H276" s="162">
        <v>0</v>
      </c>
      <c r="I276" s="162">
        <v>0</v>
      </c>
    </row>
    <row r="277" spans="1:9" ht="13.5" thickBot="1">
      <c r="A277" s="106">
        <v>14977</v>
      </c>
      <c r="B277" s="23" t="s">
        <v>31</v>
      </c>
      <c r="C277" s="29">
        <v>637016</v>
      </c>
      <c r="D277" s="23" t="s">
        <v>46</v>
      </c>
      <c r="E277" s="41"/>
      <c r="F277" s="24"/>
      <c r="G277" s="162">
        <f>(130/12)*8</f>
        <v>86.66666666666667</v>
      </c>
      <c r="H277" s="162">
        <v>0</v>
      </c>
      <c r="I277" s="162">
        <v>0</v>
      </c>
    </row>
    <row r="278" spans="1:9" ht="13.5" thickBot="1">
      <c r="A278" s="453" t="s">
        <v>174</v>
      </c>
      <c r="B278" s="454"/>
      <c r="C278" s="454"/>
      <c r="D278" s="26"/>
      <c r="E278" s="26"/>
      <c r="F278" s="26"/>
      <c r="G278" s="101">
        <f>SUM(G260:G277)</f>
        <v>25726.666666666668</v>
      </c>
      <c r="H278" s="101">
        <f>SUM(H260:H277)</f>
        <v>0</v>
      </c>
      <c r="I278" s="101">
        <f>SUM(I260:I277)</f>
        <v>0</v>
      </c>
    </row>
    <row r="279" spans="7:8" ht="12.75">
      <c r="G279" s="88"/>
      <c r="H279" s="145" t="s">
        <v>4</v>
      </c>
    </row>
    <row r="280" spans="1:9" ht="14.25">
      <c r="A280" s="64" t="s">
        <v>175</v>
      </c>
      <c r="B280" s="65"/>
      <c r="C280" s="65"/>
      <c r="D280" s="65"/>
      <c r="E280" s="65"/>
      <c r="F280" s="65"/>
      <c r="G280" s="99"/>
      <c r="H280" s="155" t="s">
        <v>4</v>
      </c>
      <c r="I280" s="155" t="s">
        <v>4</v>
      </c>
    </row>
    <row r="281" spans="7:9" ht="12.75">
      <c r="G281" s="88"/>
      <c r="H281" s="145" t="s">
        <v>4</v>
      </c>
      <c r="I281" s="145" t="s">
        <v>4</v>
      </c>
    </row>
    <row r="282" spans="1:9" ht="12.75">
      <c r="A282" s="106">
        <v>14977</v>
      </c>
      <c r="B282" s="16" t="s">
        <v>111</v>
      </c>
      <c r="C282" s="16">
        <v>611</v>
      </c>
      <c r="D282" s="27" t="s">
        <v>100</v>
      </c>
      <c r="E282" s="14"/>
      <c r="F282" s="14"/>
      <c r="G282" s="162">
        <v>16900</v>
      </c>
      <c r="H282" s="162">
        <v>16900</v>
      </c>
      <c r="I282" s="162">
        <v>16900</v>
      </c>
    </row>
    <row r="283" spans="1:9" ht="12.75">
      <c r="A283" s="106">
        <v>14977</v>
      </c>
      <c r="B283" s="16" t="s">
        <v>111</v>
      </c>
      <c r="C283" s="13">
        <v>612001</v>
      </c>
      <c r="D283" s="27" t="s">
        <v>220</v>
      </c>
      <c r="E283" s="14"/>
      <c r="F283" s="14"/>
      <c r="G283" s="162">
        <v>1440</v>
      </c>
      <c r="H283" s="162">
        <v>1440</v>
      </c>
      <c r="I283" s="162">
        <v>1440</v>
      </c>
    </row>
    <row r="284" spans="1:9" ht="12.75">
      <c r="A284" s="106" t="s">
        <v>272</v>
      </c>
      <c r="B284" s="16" t="s">
        <v>111</v>
      </c>
      <c r="C284" s="13">
        <v>612002</v>
      </c>
      <c r="D284" s="27" t="s">
        <v>221</v>
      </c>
      <c r="E284" s="14"/>
      <c r="F284" s="14"/>
      <c r="G284" s="162">
        <v>956</v>
      </c>
      <c r="H284" s="162">
        <v>956</v>
      </c>
      <c r="I284" s="162">
        <v>956</v>
      </c>
    </row>
    <row r="285" spans="1:9" ht="12.75">
      <c r="A285" s="106">
        <v>14977</v>
      </c>
      <c r="B285" s="16" t="s">
        <v>111</v>
      </c>
      <c r="C285" s="16">
        <v>614</v>
      </c>
      <c r="D285" s="27" t="s">
        <v>133</v>
      </c>
      <c r="E285" s="14"/>
      <c r="F285" s="14"/>
      <c r="G285" s="162">
        <v>0</v>
      </c>
      <c r="H285" s="162">
        <v>0</v>
      </c>
      <c r="I285" s="162">
        <v>0</v>
      </c>
    </row>
    <row r="286" spans="1:9" ht="12.75">
      <c r="A286" s="106">
        <v>14977</v>
      </c>
      <c r="B286" s="16" t="s">
        <v>111</v>
      </c>
      <c r="C286" s="16">
        <v>621</v>
      </c>
      <c r="D286" s="16" t="s">
        <v>112</v>
      </c>
      <c r="E286" s="27"/>
      <c r="F286" s="14"/>
      <c r="G286" s="162">
        <v>720</v>
      </c>
      <c r="H286" s="162">
        <v>720</v>
      </c>
      <c r="I286" s="162">
        <v>720</v>
      </c>
    </row>
    <row r="287" spans="1:9" ht="12.75">
      <c r="A287" s="106">
        <v>14977</v>
      </c>
      <c r="B287" s="16" t="s">
        <v>111</v>
      </c>
      <c r="C287" s="16">
        <v>623</v>
      </c>
      <c r="D287" s="16" t="s">
        <v>113</v>
      </c>
      <c r="E287" s="16"/>
      <c r="F287" s="27"/>
      <c r="G287" s="162">
        <v>1200</v>
      </c>
      <c r="H287" s="162">
        <v>1200</v>
      </c>
      <c r="I287" s="162">
        <v>1200</v>
      </c>
    </row>
    <row r="288" spans="1:9" ht="12.75">
      <c r="A288" s="106">
        <v>14977</v>
      </c>
      <c r="B288" s="16" t="s">
        <v>111</v>
      </c>
      <c r="C288" s="13">
        <v>625001</v>
      </c>
      <c r="D288" s="16" t="s">
        <v>55</v>
      </c>
      <c r="E288" s="16"/>
      <c r="F288" s="27"/>
      <c r="G288" s="162">
        <v>270</v>
      </c>
      <c r="H288" s="162">
        <v>270</v>
      </c>
      <c r="I288" s="162">
        <v>270</v>
      </c>
    </row>
    <row r="289" spans="1:9" ht="12.75">
      <c r="A289" s="106">
        <v>14977</v>
      </c>
      <c r="B289" s="16" t="s">
        <v>111</v>
      </c>
      <c r="C289" s="13">
        <v>625002</v>
      </c>
      <c r="D289" s="16" t="s">
        <v>56</v>
      </c>
      <c r="E289" s="27"/>
      <c r="F289" s="14"/>
      <c r="G289" s="162">
        <v>2700</v>
      </c>
      <c r="H289" s="162">
        <v>2700</v>
      </c>
      <c r="I289" s="162">
        <v>2700</v>
      </c>
    </row>
    <row r="290" spans="1:9" ht="12.75">
      <c r="A290" s="106">
        <v>14977</v>
      </c>
      <c r="B290" s="16" t="s">
        <v>111</v>
      </c>
      <c r="C290" s="13">
        <v>625003</v>
      </c>
      <c r="D290" s="16" t="s">
        <v>57</v>
      </c>
      <c r="E290" s="27"/>
      <c r="F290" s="14"/>
      <c r="G290" s="162">
        <v>154</v>
      </c>
      <c r="H290" s="162">
        <v>154</v>
      </c>
      <c r="I290" s="162">
        <v>154</v>
      </c>
    </row>
    <row r="291" spans="1:9" ht="12.75">
      <c r="A291" s="106">
        <v>14977</v>
      </c>
      <c r="B291" s="16" t="s">
        <v>111</v>
      </c>
      <c r="C291" s="13">
        <v>625004</v>
      </c>
      <c r="D291" s="16" t="s">
        <v>58</v>
      </c>
      <c r="E291" s="27"/>
      <c r="F291" s="14"/>
      <c r="G291" s="162">
        <v>450</v>
      </c>
      <c r="H291" s="162">
        <v>450</v>
      </c>
      <c r="I291" s="162">
        <v>450</v>
      </c>
    </row>
    <row r="292" spans="1:9" ht="12.75">
      <c r="A292" s="106">
        <v>14977</v>
      </c>
      <c r="B292" s="16" t="s">
        <v>111</v>
      </c>
      <c r="C292" s="13">
        <v>625005</v>
      </c>
      <c r="D292" s="16" t="s">
        <v>59</v>
      </c>
      <c r="E292" s="16"/>
      <c r="F292" s="27"/>
      <c r="G292" s="162">
        <v>152</v>
      </c>
      <c r="H292" s="162">
        <v>152</v>
      </c>
      <c r="I292" s="162">
        <v>152</v>
      </c>
    </row>
    <row r="293" spans="1:9" ht="12.75">
      <c r="A293" s="106">
        <v>14977</v>
      </c>
      <c r="B293" s="16" t="s">
        <v>111</v>
      </c>
      <c r="C293" s="13">
        <v>625007</v>
      </c>
      <c r="D293" s="16" t="s">
        <v>114</v>
      </c>
      <c r="E293" s="27"/>
      <c r="F293" s="14"/>
      <c r="G293" s="162">
        <v>920</v>
      </c>
      <c r="H293" s="162">
        <v>920</v>
      </c>
      <c r="I293" s="162">
        <v>920</v>
      </c>
    </row>
    <row r="294" spans="1:9" ht="12.75">
      <c r="A294" s="106" t="s">
        <v>272</v>
      </c>
      <c r="B294" s="16" t="s">
        <v>111</v>
      </c>
      <c r="C294" s="13">
        <v>632001</v>
      </c>
      <c r="D294" s="27" t="s">
        <v>108</v>
      </c>
      <c r="E294" s="14"/>
      <c r="F294" s="14"/>
      <c r="G294" s="162">
        <v>1200</v>
      </c>
      <c r="H294" s="162">
        <v>1200</v>
      </c>
      <c r="I294" s="162">
        <v>1200</v>
      </c>
    </row>
    <row r="295" spans="1:9" ht="12.75">
      <c r="A295" s="106">
        <v>14977</v>
      </c>
      <c r="B295" s="16" t="s">
        <v>111</v>
      </c>
      <c r="C295" s="13">
        <v>632001</v>
      </c>
      <c r="D295" s="27" t="s">
        <v>302</v>
      </c>
      <c r="E295" s="14"/>
      <c r="F295" s="14"/>
      <c r="G295" s="162">
        <v>1900</v>
      </c>
      <c r="H295" s="162">
        <v>1900</v>
      </c>
      <c r="I295" s="162">
        <v>1900</v>
      </c>
    </row>
    <row r="296" spans="1:9" ht="12.75">
      <c r="A296" s="106">
        <v>14977</v>
      </c>
      <c r="B296" s="16" t="s">
        <v>111</v>
      </c>
      <c r="C296" s="13">
        <v>632003</v>
      </c>
      <c r="D296" s="16" t="s">
        <v>255</v>
      </c>
      <c r="E296" s="16"/>
      <c r="F296" s="27"/>
      <c r="G296" s="162">
        <v>250</v>
      </c>
      <c r="H296" s="162">
        <v>250</v>
      </c>
      <c r="I296" s="162">
        <v>250</v>
      </c>
    </row>
    <row r="297" spans="1:9" ht="12.75">
      <c r="A297" s="106" t="s">
        <v>222</v>
      </c>
      <c r="B297" s="16" t="s">
        <v>111</v>
      </c>
      <c r="C297" s="13">
        <v>632004</v>
      </c>
      <c r="D297" s="16" t="s">
        <v>251</v>
      </c>
      <c r="E297" s="27"/>
      <c r="F297" s="14"/>
      <c r="G297" s="162">
        <v>210</v>
      </c>
      <c r="H297" s="162">
        <v>210</v>
      </c>
      <c r="I297" s="162">
        <v>210</v>
      </c>
    </row>
    <row r="298" spans="1:9" ht="12.75">
      <c r="A298" s="106">
        <v>14977</v>
      </c>
      <c r="B298" s="16" t="s">
        <v>111</v>
      </c>
      <c r="C298" s="13">
        <v>633006</v>
      </c>
      <c r="D298" s="16" t="s">
        <v>25</v>
      </c>
      <c r="E298" s="27"/>
      <c r="F298" s="14"/>
      <c r="G298" s="162">
        <v>100</v>
      </c>
      <c r="H298" s="162">
        <v>100</v>
      </c>
      <c r="I298" s="162">
        <v>100</v>
      </c>
    </row>
    <row r="299" spans="1:9" ht="12.75">
      <c r="A299" s="106">
        <v>14977</v>
      </c>
      <c r="B299" s="16" t="s">
        <v>111</v>
      </c>
      <c r="C299" s="13">
        <v>633009</v>
      </c>
      <c r="D299" s="16" t="s">
        <v>115</v>
      </c>
      <c r="E299" s="16"/>
      <c r="F299" s="27"/>
      <c r="G299" s="162">
        <v>0</v>
      </c>
      <c r="H299" s="162">
        <v>0</v>
      </c>
      <c r="I299" s="162">
        <v>0</v>
      </c>
    </row>
    <row r="300" spans="1:9" ht="12.75">
      <c r="A300" s="106">
        <v>14977</v>
      </c>
      <c r="B300" s="16" t="s">
        <v>111</v>
      </c>
      <c r="C300" s="13">
        <v>637004</v>
      </c>
      <c r="D300" s="16" t="s">
        <v>69</v>
      </c>
      <c r="E300" s="27"/>
      <c r="F300" s="14"/>
      <c r="G300" s="162">
        <v>0</v>
      </c>
      <c r="H300" s="162">
        <v>0</v>
      </c>
      <c r="I300" s="162">
        <v>0</v>
      </c>
    </row>
    <row r="301" spans="1:9" ht="12.75">
      <c r="A301" s="106">
        <v>14977</v>
      </c>
      <c r="B301" s="16" t="s">
        <v>111</v>
      </c>
      <c r="C301" s="13">
        <v>637014</v>
      </c>
      <c r="D301" s="27" t="s">
        <v>131</v>
      </c>
      <c r="E301" s="14"/>
      <c r="F301" s="14"/>
      <c r="G301" s="162">
        <v>0</v>
      </c>
      <c r="H301" s="162">
        <v>600</v>
      </c>
      <c r="I301" s="162">
        <v>600</v>
      </c>
    </row>
    <row r="302" spans="1:9" ht="13.5" thickBot="1">
      <c r="A302" s="126">
        <v>14977</v>
      </c>
      <c r="B302" s="16" t="s">
        <v>111</v>
      </c>
      <c r="C302" s="13">
        <v>637016</v>
      </c>
      <c r="D302" s="16" t="s">
        <v>46</v>
      </c>
      <c r="E302" s="27"/>
      <c r="F302" s="14"/>
      <c r="G302" s="162">
        <v>140</v>
      </c>
      <c r="H302" s="162">
        <v>140</v>
      </c>
      <c r="I302" s="162">
        <v>140</v>
      </c>
    </row>
    <row r="303" spans="1:9" ht="13.5" thickBot="1">
      <c r="A303" s="19" t="s">
        <v>176</v>
      </c>
      <c r="B303" s="25"/>
      <c r="C303" s="26"/>
      <c r="D303" s="26"/>
      <c r="E303" s="26"/>
      <c r="F303" s="26"/>
      <c r="G303" s="125">
        <f>SUM(G282:G302)</f>
        <v>29662</v>
      </c>
      <c r="H303" s="125">
        <f>SUM(H282:H302)</f>
        <v>30262</v>
      </c>
      <c r="I303" s="125">
        <f>SUM(I282:I302)</f>
        <v>30262</v>
      </c>
    </row>
    <row r="304" spans="7:8" ht="12.75">
      <c r="G304" s="80" t="s">
        <v>4</v>
      </c>
      <c r="H304" s="145" t="s">
        <v>4</v>
      </c>
    </row>
    <row r="305" spans="7:8" ht="12.75">
      <c r="G305" s="80" t="s">
        <v>4</v>
      </c>
      <c r="H305" s="145" t="s">
        <v>4</v>
      </c>
    </row>
    <row r="306" spans="7:8" ht="12.75">
      <c r="G306" s="80" t="s">
        <v>4</v>
      </c>
      <c r="H306" s="145" t="s">
        <v>4</v>
      </c>
    </row>
    <row r="307" spans="1:9" ht="14.25">
      <c r="A307" s="64" t="s">
        <v>177</v>
      </c>
      <c r="B307" s="65"/>
      <c r="C307" s="65"/>
      <c r="D307" s="65"/>
      <c r="E307" s="65"/>
      <c r="F307" s="65"/>
      <c r="G307" s="81"/>
      <c r="H307" s="155"/>
      <c r="I307" s="155"/>
    </row>
    <row r="308" ht="12.75">
      <c r="I308" s="145"/>
    </row>
    <row r="309" spans="1:9" ht="12.75">
      <c r="A309" s="126">
        <v>14977</v>
      </c>
      <c r="B309" s="16" t="s">
        <v>119</v>
      </c>
      <c r="C309" s="16">
        <v>611</v>
      </c>
      <c r="D309" s="27" t="s">
        <v>100</v>
      </c>
      <c r="E309" s="14"/>
      <c r="F309" s="14"/>
      <c r="G309" s="162">
        <f>(4600/12)*8</f>
        <v>3066.6666666666665</v>
      </c>
      <c r="H309" s="162">
        <v>0</v>
      </c>
      <c r="I309" s="162">
        <v>0</v>
      </c>
    </row>
    <row r="310" spans="1:9" ht="12.75">
      <c r="A310" s="126">
        <v>14977</v>
      </c>
      <c r="B310" s="16" t="s">
        <v>119</v>
      </c>
      <c r="C310" s="13">
        <v>612001</v>
      </c>
      <c r="D310" s="27" t="s">
        <v>220</v>
      </c>
      <c r="E310" s="14"/>
      <c r="F310" s="14"/>
      <c r="G310" s="162">
        <f>(430/12)*8</f>
        <v>286.6666666666667</v>
      </c>
      <c r="H310" s="162">
        <v>0</v>
      </c>
      <c r="I310" s="162">
        <v>0</v>
      </c>
    </row>
    <row r="311" spans="1:9" ht="12.75">
      <c r="A311" s="106" t="s">
        <v>295</v>
      </c>
      <c r="B311" s="16" t="s">
        <v>119</v>
      </c>
      <c r="C311" s="13">
        <v>612002</v>
      </c>
      <c r="D311" s="27" t="s">
        <v>221</v>
      </c>
      <c r="E311" s="14"/>
      <c r="F311" s="14"/>
      <c r="G311" s="162">
        <v>0</v>
      </c>
      <c r="H311" s="162">
        <v>0</v>
      </c>
      <c r="I311" s="162">
        <v>0</v>
      </c>
    </row>
    <row r="312" spans="1:9" ht="12.75">
      <c r="A312" s="126">
        <v>14977</v>
      </c>
      <c r="B312" s="16" t="s">
        <v>119</v>
      </c>
      <c r="C312" s="16">
        <v>614</v>
      </c>
      <c r="D312" s="16" t="s">
        <v>120</v>
      </c>
      <c r="E312" s="16"/>
      <c r="F312" s="27"/>
      <c r="G312" s="162">
        <v>0</v>
      </c>
      <c r="H312" s="162">
        <v>0</v>
      </c>
      <c r="I312" s="162">
        <v>0</v>
      </c>
    </row>
    <row r="313" spans="1:9" ht="12.75">
      <c r="A313" s="126">
        <v>14977</v>
      </c>
      <c r="B313" s="16" t="s">
        <v>119</v>
      </c>
      <c r="C313" s="16">
        <v>623</v>
      </c>
      <c r="D313" s="16" t="s">
        <v>113</v>
      </c>
      <c r="E313" s="16"/>
      <c r="F313" s="27"/>
      <c r="G313" s="162">
        <f>(511/12)*8</f>
        <v>340.6666666666667</v>
      </c>
      <c r="H313" s="162">
        <v>0</v>
      </c>
      <c r="I313" s="162">
        <v>0</v>
      </c>
    </row>
    <row r="314" spans="1:9" ht="12.75">
      <c r="A314" s="126">
        <v>14977</v>
      </c>
      <c r="B314" s="16" t="s">
        <v>119</v>
      </c>
      <c r="C314" s="13">
        <v>625001</v>
      </c>
      <c r="D314" s="16" t="s">
        <v>55</v>
      </c>
      <c r="E314" s="16"/>
      <c r="F314" s="27"/>
      <c r="G314" s="162">
        <f>(73/12)*8</f>
        <v>48.666666666666664</v>
      </c>
      <c r="H314" s="162">
        <v>0</v>
      </c>
      <c r="I314" s="162">
        <v>0</v>
      </c>
    </row>
    <row r="315" spans="1:9" ht="12.75">
      <c r="A315" s="126">
        <v>14977</v>
      </c>
      <c r="B315" s="16" t="s">
        <v>119</v>
      </c>
      <c r="C315" s="13">
        <v>625002</v>
      </c>
      <c r="D315" s="16" t="s">
        <v>56</v>
      </c>
      <c r="E315" s="27"/>
      <c r="F315" s="14"/>
      <c r="G315" s="162">
        <f>(720/12)*8</f>
        <v>480</v>
      </c>
      <c r="H315" s="162">
        <v>0</v>
      </c>
      <c r="I315" s="162">
        <v>0</v>
      </c>
    </row>
    <row r="316" spans="1:9" ht="12.75">
      <c r="A316" s="126">
        <v>14977</v>
      </c>
      <c r="B316" s="16" t="s">
        <v>119</v>
      </c>
      <c r="C316" s="13">
        <v>625003</v>
      </c>
      <c r="D316" s="16" t="s">
        <v>57</v>
      </c>
      <c r="E316" s="27"/>
      <c r="F316" s="14"/>
      <c r="G316" s="162">
        <f>(41/12)*8</f>
        <v>27.333333333333332</v>
      </c>
      <c r="H316" s="162">
        <v>0</v>
      </c>
      <c r="I316" s="162">
        <v>0</v>
      </c>
    </row>
    <row r="317" spans="1:9" ht="12.75">
      <c r="A317" s="126">
        <v>14977</v>
      </c>
      <c r="B317" s="16" t="s">
        <v>119</v>
      </c>
      <c r="C317" s="13">
        <v>625004</v>
      </c>
      <c r="D317" s="16" t="s">
        <v>58</v>
      </c>
      <c r="E317" s="27"/>
      <c r="F317" s="14"/>
      <c r="G317" s="162">
        <f>(153/12)*8</f>
        <v>102</v>
      </c>
      <c r="H317" s="162">
        <v>0</v>
      </c>
      <c r="I317" s="162">
        <v>0</v>
      </c>
    </row>
    <row r="318" spans="1:9" ht="12.75">
      <c r="A318" s="126">
        <v>14977</v>
      </c>
      <c r="B318" s="16" t="s">
        <v>119</v>
      </c>
      <c r="C318" s="13">
        <v>625005</v>
      </c>
      <c r="D318" s="16" t="s">
        <v>59</v>
      </c>
      <c r="E318" s="16"/>
      <c r="F318" s="27"/>
      <c r="G318" s="162">
        <f>(52/12)*8</f>
        <v>34.666666666666664</v>
      </c>
      <c r="H318" s="162">
        <v>0</v>
      </c>
      <c r="I318" s="162">
        <v>0</v>
      </c>
    </row>
    <row r="319" spans="1:9" ht="12.75">
      <c r="A319" s="126">
        <v>14977</v>
      </c>
      <c r="B319" s="16" t="s">
        <v>119</v>
      </c>
      <c r="C319" s="13">
        <v>625007</v>
      </c>
      <c r="D319" s="16" t="s">
        <v>114</v>
      </c>
      <c r="E319" s="27"/>
      <c r="F319" s="14"/>
      <c r="G319" s="162">
        <f>(245/12)*8</f>
        <v>163.33333333333334</v>
      </c>
      <c r="H319" s="162">
        <v>0</v>
      </c>
      <c r="I319" s="162">
        <v>0</v>
      </c>
    </row>
    <row r="320" spans="1:9" ht="12.75">
      <c r="A320" s="126">
        <v>14977</v>
      </c>
      <c r="B320" s="16" t="s">
        <v>119</v>
      </c>
      <c r="C320" s="13">
        <v>632001</v>
      </c>
      <c r="D320" s="264" t="s">
        <v>108</v>
      </c>
      <c r="E320" s="14"/>
      <c r="F320" s="14"/>
      <c r="G320" s="162">
        <f>(300/12)*8</f>
        <v>200</v>
      </c>
      <c r="H320" s="162">
        <v>0</v>
      </c>
      <c r="I320" s="162">
        <v>0</v>
      </c>
    </row>
    <row r="321" spans="1:9" ht="12.75">
      <c r="A321" s="126">
        <v>14977</v>
      </c>
      <c r="B321" s="16" t="s">
        <v>119</v>
      </c>
      <c r="C321" s="13">
        <v>632001</v>
      </c>
      <c r="D321" s="264" t="s">
        <v>302</v>
      </c>
      <c r="E321" s="14"/>
      <c r="F321" s="14"/>
      <c r="G321" s="162">
        <f>(700/12)*8</f>
        <v>466.6666666666667</v>
      </c>
      <c r="H321" s="162">
        <v>0</v>
      </c>
      <c r="I321" s="162">
        <v>0</v>
      </c>
    </row>
    <row r="322" spans="1:9" ht="12.75">
      <c r="A322" s="126">
        <v>14977</v>
      </c>
      <c r="B322" s="16" t="s">
        <v>119</v>
      </c>
      <c r="C322" s="13">
        <v>637005</v>
      </c>
      <c r="D322" s="16" t="s">
        <v>45</v>
      </c>
      <c r="E322" s="27"/>
      <c r="F322" s="14"/>
      <c r="G322" s="162">
        <v>0</v>
      </c>
      <c r="H322" s="162">
        <v>0</v>
      </c>
      <c r="I322" s="162">
        <v>0</v>
      </c>
    </row>
    <row r="323" spans="1:9" ht="12.75">
      <c r="A323" s="126">
        <v>14977</v>
      </c>
      <c r="B323" s="16" t="s">
        <v>119</v>
      </c>
      <c r="C323" s="13">
        <v>637014</v>
      </c>
      <c r="D323" s="27" t="s">
        <v>131</v>
      </c>
      <c r="E323" s="14"/>
      <c r="F323" s="14"/>
      <c r="G323" s="162">
        <v>0</v>
      </c>
      <c r="H323" s="162">
        <v>0</v>
      </c>
      <c r="I323" s="162">
        <v>0</v>
      </c>
    </row>
    <row r="324" spans="1:9" ht="13.5" thickBot="1">
      <c r="A324" s="109">
        <v>14977</v>
      </c>
      <c r="B324" s="23" t="s">
        <v>119</v>
      </c>
      <c r="C324" s="29">
        <v>637016</v>
      </c>
      <c r="D324" s="23" t="s">
        <v>46</v>
      </c>
      <c r="E324" s="72"/>
      <c r="F324" s="52"/>
      <c r="G324" s="162">
        <f>(80/12)*8</f>
        <v>53.333333333333336</v>
      </c>
      <c r="H324" s="162">
        <v>0</v>
      </c>
      <c r="I324" s="162">
        <v>0</v>
      </c>
    </row>
    <row r="325" spans="1:9" ht="13.5" thickBot="1">
      <c r="A325" s="19" t="s">
        <v>178</v>
      </c>
      <c r="B325" s="25"/>
      <c r="C325" s="26"/>
      <c r="D325" s="26"/>
      <c r="E325" s="26"/>
      <c r="F325" s="26"/>
      <c r="G325" s="96">
        <f>SUM(G309:G324)</f>
        <v>5269.999999999999</v>
      </c>
      <c r="H325" s="96">
        <f>SUM(H309:H324)</f>
        <v>0</v>
      </c>
      <c r="I325" s="96">
        <f>SUM(I309:I324)</f>
        <v>0</v>
      </c>
    </row>
    <row r="326" ht="12.75">
      <c r="H326" s="145" t="s">
        <v>4</v>
      </c>
    </row>
    <row r="327" ht="12.75">
      <c r="H327" s="145" t="s">
        <v>4</v>
      </c>
    </row>
    <row r="331" spans="1:9" ht="14.25">
      <c r="A331" s="64" t="s">
        <v>179</v>
      </c>
      <c r="B331" s="65"/>
      <c r="C331" s="65"/>
      <c r="D331" s="65"/>
      <c r="E331" s="65"/>
      <c r="F331" s="65"/>
      <c r="G331" s="81"/>
      <c r="H331" s="155"/>
      <c r="I331" s="155"/>
    </row>
    <row r="332" ht="12.75">
      <c r="I332" s="145"/>
    </row>
    <row r="333" spans="1:9" ht="12.75">
      <c r="A333" s="106">
        <v>14977</v>
      </c>
      <c r="B333" s="16" t="s">
        <v>122</v>
      </c>
      <c r="C333" s="16">
        <v>611</v>
      </c>
      <c r="D333" s="27" t="s">
        <v>100</v>
      </c>
      <c r="E333" s="14"/>
      <c r="F333" s="14"/>
      <c r="G333" s="162">
        <v>8300</v>
      </c>
      <c r="H333" s="162">
        <v>8300</v>
      </c>
      <c r="I333" s="162">
        <v>8300</v>
      </c>
    </row>
    <row r="334" spans="1:9" ht="12.75">
      <c r="A334" s="106">
        <v>14977</v>
      </c>
      <c r="B334" s="16" t="s">
        <v>122</v>
      </c>
      <c r="C334" s="13">
        <v>612001</v>
      </c>
      <c r="D334" s="27" t="s">
        <v>220</v>
      </c>
      <c r="E334" s="14"/>
      <c r="F334" s="14"/>
      <c r="G334" s="162">
        <v>1400</v>
      </c>
      <c r="H334" s="162">
        <v>1400</v>
      </c>
      <c r="I334" s="162">
        <v>1400</v>
      </c>
    </row>
    <row r="335" spans="1:9" ht="12.75">
      <c r="A335" s="244" t="s">
        <v>294</v>
      </c>
      <c r="B335" s="16" t="s">
        <v>122</v>
      </c>
      <c r="C335" s="13">
        <v>612002</v>
      </c>
      <c r="D335" s="27" t="s">
        <v>221</v>
      </c>
      <c r="E335" s="14"/>
      <c r="F335" s="14"/>
      <c r="G335" s="162">
        <v>0</v>
      </c>
      <c r="H335" s="162">
        <v>0</v>
      </c>
      <c r="I335" s="162">
        <v>0</v>
      </c>
    </row>
    <row r="336" spans="1:9" ht="12.75">
      <c r="A336" s="106">
        <v>14977</v>
      </c>
      <c r="B336" s="16" t="s">
        <v>122</v>
      </c>
      <c r="C336" s="16">
        <v>614</v>
      </c>
      <c r="D336" s="16" t="s">
        <v>120</v>
      </c>
      <c r="E336" s="16"/>
      <c r="F336" s="27"/>
      <c r="G336" s="162">
        <v>0</v>
      </c>
      <c r="H336" s="162">
        <v>0</v>
      </c>
      <c r="I336" s="162">
        <v>0</v>
      </c>
    </row>
    <row r="337" spans="1:9" ht="12" customHeight="1">
      <c r="A337" s="106">
        <v>14977</v>
      </c>
      <c r="B337" s="16" t="s">
        <v>122</v>
      </c>
      <c r="C337" s="16">
        <v>621</v>
      </c>
      <c r="D337" s="16" t="s">
        <v>121</v>
      </c>
      <c r="E337" s="27"/>
      <c r="F337" s="14"/>
      <c r="G337" s="162">
        <v>390</v>
      </c>
      <c r="H337" s="162">
        <v>390</v>
      </c>
      <c r="I337" s="162">
        <v>390</v>
      </c>
    </row>
    <row r="338" spans="1:9" ht="12.75">
      <c r="A338" s="106">
        <v>14977</v>
      </c>
      <c r="B338" s="16" t="s">
        <v>122</v>
      </c>
      <c r="C338" s="16">
        <v>623</v>
      </c>
      <c r="D338" s="16" t="s">
        <v>123</v>
      </c>
      <c r="E338" s="16"/>
      <c r="F338" s="27"/>
      <c r="G338" s="162">
        <v>580</v>
      </c>
      <c r="H338" s="162">
        <v>580</v>
      </c>
      <c r="I338" s="162">
        <v>580</v>
      </c>
    </row>
    <row r="339" spans="1:26" s="65" customFormat="1" ht="12.75">
      <c r="A339" s="106">
        <v>14977</v>
      </c>
      <c r="B339" s="16" t="s">
        <v>122</v>
      </c>
      <c r="C339" s="13">
        <v>625001</v>
      </c>
      <c r="D339" s="16" t="s">
        <v>55</v>
      </c>
      <c r="E339" s="16"/>
      <c r="F339" s="27"/>
      <c r="G339" s="162">
        <v>140</v>
      </c>
      <c r="H339" s="162">
        <v>140</v>
      </c>
      <c r="I339" s="162">
        <v>140</v>
      </c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spans="1:9" ht="12.75">
      <c r="A340" s="106">
        <v>14977</v>
      </c>
      <c r="B340" s="16" t="s">
        <v>122</v>
      </c>
      <c r="C340" s="13">
        <v>625002</v>
      </c>
      <c r="D340" s="16" t="s">
        <v>56</v>
      </c>
      <c r="E340" s="27"/>
      <c r="F340" s="14"/>
      <c r="G340" s="162">
        <v>1360</v>
      </c>
      <c r="H340" s="162">
        <v>1360</v>
      </c>
      <c r="I340" s="162">
        <v>1360</v>
      </c>
    </row>
    <row r="341" spans="1:9" ht="12.75">
      <c r="A341" s="106">
        <v>14977</v>
      </c>
      <c r="B341" s="16" t="s">
        <v>122</v>
      </c>
      <c r="C341" s="13">
        <v>625003</v>
      </c>
      <c r="D341" s="16" t="s">
        <v>57</v>
      </c>
      <c r="E341" s="27"/>
      <c r="F341" s="14"/>
      <c r="G341" s="162">
        <v>78</v>
      </c>
      <c r="H341" s="162">
        <v>78</v>
      </c>
      <c r="I341" s="162">
        <v>78</v>
      </c>
    </row>
    <row r="342" spans="1:9" ht="12.75">
      <c r="A342" s="106">
        <v>14977</v>
      </c>
      <c r="B342" s="16" t="s">
        <v>122</v>
      </c>
      <c r="C342" s="13">
        <v>625004</v>
      </c>
      <c r="D342" s="16" t="s">
        <v>58</v>
      </c>
      <c r="E342" s="27"/>
      <c r="F342" s="14"/>
      <c r="G342" s="162">
        <v>292</v>
      </c>
      <c r="H342" s="162">
        <v>292</v>
      </c>
      <c r="I342" s="162">
        <v>292</v>
      </c>
    </row>
    <row r="343" spans="1:9" ht="12.75">
      <c r="A343" s="106">
        <v>14977</v>
      </c>
      <c r="B343" s="16" t="s">
        <v>122</v>
      </c>
      <c r="C343" s="13">
        <v>625005</v>
      </c>
      <c r="D343" s="16" t="s">
        <v>59</v>
      </c>
      <c r="E343" s="16"/>
      <c r="F343" s="27"/>
      <c r="G343" s="162">
        <v>98</v>
      </c>
      <c r="H343" s="162">
        <v>98</v>
      </c>
      <c r="I343" s="162">
        <v>98</v>
      </c>
    </row>
    <row r="344" spans="1:9" ht="12.75">
      <c r="A344" s="106">
        <v>14977</v>
      </c>
      <c r="B344" s="16" t="s">
        <v>122</v>
      </c>
      <c r="C344" s="13">
        <v>625007</v>
      </c>
      <c r="D344" s="16" t="s">
        <v>114</v>
      </c>
      <c r="E344" s="27"/>
      <c r="F344" s="14"/>
      <c r="G344" s="162">
        <v>460</v>
      </c>
      <c r="H344" s="162">
        <v>460</v>
      </c>
      <c r="I344" s="162">
        <v>460</v>
      </c>
    </row>
    <row r="345" spans="1:9" ht="12.75">
      <c r="A345" s="106">
        <v>14977</v>
      </c>
      <c r="B345" s="16" t="s">
        <v>122</v>
      </c>
      <c r="C345" s="13">
        <v>632003</v>
      </c>
      <c r="D345" s="16" t="s">
        <v>124</v>
      </c>
      <c r="E345" s="16"/>
      <c r="F345" s="27"/>
      <c r="G345" s="162">
        <v>0</v>
      </c>
      <c r="H345" s="162">
        <v>0</v>
      </c>
      <c r="I345" s="162">
        <v>0</v>
      </c>
    </row>
    <row r="346" spans="1:9" ht="12.75">
      <c r="A346" s="106">
        <v>14977</v>
      </c>
      <c r="B346" s="16" t="s">
        <v>122</v>
      </c>
      <c r="C346" s="13">
        <v>633004</v>
      </c>
      <c r="D346" s="16" t="s">
        <v>102</v>
      </c>
      <c r="E346" s="16"/>
      <c r="F346" s="27"/>
      <c r="G346" s="162">
        <v>150</v>
      </c>
      <c r="H346" s="162">
        <v>50</v>
      </c>
      <c r="I346" s="162">
        <v>50</v>
      </c>
    </row>
    <row r="347" spans="1:9" ht="12.75">
      <c r="A347" s="106">
        <v>14977</v>
      </c>
      <c r="B347" s="16" t="s">
        <v>122</v>
      </c>
      <c r="C347" s="13">
        <v>633006</v>
      </c>
      <c r="D347" s="16" t="s">
        <v>25</v>
      </c>
      <c r="E347" s="27"/>
      <c r="F347" s="14"/>
      <c r="G347" s="162">
        <v>250</v>
      </c>
      <c r="H347" s="162">
        <v>150</v>
      </c>
      <c r="I347" s="162">
        <v>150</v>
      </c>
    </row>
    <row r="348" spans="1:9" ht="12.75">
      <c r="A348" s="106">
        <v>14977</v>
      </c>
      <c r="B348" s="16" t="s">
        <v>122</v>
      </c>
      <c r="C348" s="13">
        <v>633010</v>
      </c>
      <c r="D348" s="16" t="s">
        <v>125</v>
      </c>
      <c r="E348" s="16"/>
      <c r="F348" s="27"/>
      <c r="G348" s="162">
        <v>100</v>
      </c>
      <c r="H348" s="162">
        <v>100</v>
      </c>
      <c r="I348" s="162">
        <v>100</v>
      </c>
    </row>
    <row r="349" spans="1:9" ht="12.75">
      <c r="A349" s="106">
        <v>14977</v>
      </c>
      <c r="B349" s="16" t="s">
        <v>122</v>
      </c>
      <c r="C349" s="13">
        <v>635004</v>
      </c>
      <c r="D349" s="16" t="s">
        <v>116</v>
      </c>
      <c r="E349" s="16"/>
      <c r="F349" s="27"/>
      <c r="G349" s="162">
        <v>50</v>
      </c>
      <c r="H349" s="162">
        <v>50</v>
      </c>
      <c r="I349" s="162">
        <v>50</v>
      </c>
    </row>
    <row r="350" spans="1:9" ht="12.75">
      <c r="A350" s="106">
        <v>14977</v>
      </c>
      <c r="B350" s="16" t="s">
        <v>122</v>
      </c>
      <c r="C350" s="13">
        <v>635006</v>
      </c>
      <c r="D350" s="16" t="s">
        <v>117</v>
      </c>
      <c r="E350" s="27"/>
      <c r="F350" s="14"/>
      <c r="G350" s="162">
        <f>150+800</f>
        <v>950</v>
      </c>
      <c r="H350" s="162">
        <v>0</v>
      </c>
      <c r="I350" s="162">
        <v>0</v>
      </c>
    </row>
    <row r="351" spans="1:9" ht="12.75">
      <c r="A351" s="106">
        <v>14977</v>
      </c>
      <c r="B351" s="16" t="s">
        <v>122</v>
      </c>
      <c r="C351" s="13">
        <v>637004</v>
      </c>
      <c r="D351" s="16" t="s">
        <v>69</v>
      </c>
      <c r="E351" s="27"/>
      <c r="F351" s="14"/>
      <c r="G351" s="162">
        <v>0</v>
      </c>
      <c r="H351" s="162">
        <v>0</v>
      </c>
      <c r="I351" s="162">
        <v>0</v>
      </c>
    </row>
    <row r="352" spans="1:9" ht="12.75">
      <c r="A352" s="106">
        <v>14977</v>
      </c>
      <c r="B352" s="16" t="s">
        <v>122</v>
      </c>
      <c r="C352" s="13">
        <v>637014</v>
      </c>
      <c r="D352" s="38" t="s">
        <v>131</v>
      </c>
      <c r="E352" s="14"/>
      <c r="F352" s="14"/>
      <c r="G352" s="162">
        <v>0</v>
      </c>
      <c r="H352" s="162">
        <v>300</v>
      </c>
      <c r="I352" s="162">
        <v>300</v>
      </c>
    </row>
    <row r="353" spans="1:9" ht="13.5" thickBot="1">
      <c r="A353" s="109">
        <v>14977</v>
      </c>
      <c r="B353" s="23" t="s">
        <v>122</v>
      </c>
      <c r="C353" s="29">
        <v>637016</v>
      </c>
      <c r="D353" s="23" t="s">
        <v>46</v>
      </c>
      <c r="E353" s="72"/>
      <c r="F353" s="52"/>
      <c r="G353" s="162">
        <v>70</v>
      </c>
      <c r="H353" s="162">
        <v>70</v>
      </c>
      <c r="I353" s="162">
        <v>70</v>
      </c>
    </row>
    <row r="354" spans="1:9" ht="13.5" thickBot="1">
      <c r="A354" s="19" t="s">
        <v>180</v>
      </c>
      <c r="B354" s="25"/>
      <c r="C354" s="26"/>
      <c r="D354" s="26"/>
      <c r="E354" s="26"/>
      <c r="F354" s="26"/>
      <c r="G354" s="96">
        <f>SUM(G333:G353)</f>
        <v>14668</v>
      </c>
      <c r="H354" s="96">
        <v>13818</v>
      </c>
      <c r="I354" s="96">
        <v>13818</v>
      </c>
    </row>
    <row r="355" spans="7:8" ht="13.5" thickBot="1">
      <c r="G355" s="88"/>
      <c r="H355" s="156" t="s">
        <v>4</v>
      </c>
    </row>
    <row r="356" spans="1:9" ht="13.5" thickBot="1">
      <c r="A356" s="56" t="s">
        <v>181</v>
      </c>
      <c r="B356" s="57"/>
      <c r="C356" s="57"/>
      <c r="D356" s="57"/>
      <c r="E356" s="57"/>
      <c r="F356" s="57"/>
      <c r="G356" s="92">
        <f>SUM(G354+G325+G303+G278)</f>
        <v>75326.66666666667</v>
      </c>
      <c r="H356" s="96">
        <f>SUM(H354+H325+H303+H278)</f>
        <v>44080</v>
      </c>
      <c r="I356" s="96">
        <f>SUM(I354+I325+I303+I278)</f>
        <v>44080</v>
      </c>
    </row>
    <row r="357" ht="12.75">
      <c r="H357" s="145" t="s">
        <v>4</v>
      </c>
    </row>
    <row r="358" ht="12.75">
      <c r="H358" s="145" t="s">
        <v>4</v>
      </c>
    </row>
    <row r="362" spans="2:8" ht="13.5" thickBot="1">
      <c r="B362" s="4"/>
      <c r="C362" s="4"/>
      <c r="D362" s="4"/>
      <c r="E362" s="4"/>
      <c r="F362" s="4"/>
      <c r="G362" s="79"/>
      <c r="H362" s="140"/>
    </row>
    <row r="363" spans="1:9" ht="18.75" thickBot="1">
      <c r="A363" s="399" t="s">
        <v>182</v>
      </c>
      <c r="B363" s="402"/>
      <c r="C363" s="402"/>
      <c r="D363" s="402"/>
      <c r="E363" s="402"/>
      <c r="F363" s="402"/>
      <c r="G363" s="455"/>
      <c r="H363" s="402"/>
      <c r="I363" s="403"/>
    </row>
    <row r="364" spans="1:9" ht="12.75">
      <c r="A364" s="396" t="s">
        <v>136</v>
      </c>
      <c r="B364" s="404" t="s">
        <v>22</v>
      </c>
      <c r="C364" s="405"/>
      <c r="D364" s="405"/>
      <c r="E364" s="405"/>
      <c r="F364" s="405"/>
      <c r="G364" s="301" t="s">
        <v>245</v>
      </c>
      <c r="H364" s="277" t="s">
        <v>268</v>
      </c>
      <c r="I364" s="278" t="s">
        <v>327</v>
      </c>
    </row>
    <row r="365" spans="1:9" ht="26.25" thickBot="1">
      <c r="A365" s="397"/>
      <c r="B365" s="406"/>
      <c r="C365" s="407"/>
      <c r="D365" s="407"/>
      <c r="E365" s="407"/>
      <c r="F365" s="407"/>
      <c r="G365" s="303" t="s">
        <v>254</v>
      </c>
      <c r="H365" s="154" t="s">
        <v>261</v>
      </c>
      <c r="I365" s="148" t="s">
        <v>260</v>
      </c>
    </row>
    <row r="367" spans="1:9" ht="14.25">
      <c r="A367" s="64" t="s">
        <v>183</v>
      </c>
      <c r="B367" s="65"/>
      <c r="C367" s="65"/>
      <c r="D367" s="65"/>
      <c r="E367" s="65"/>
      <c r="F367" s="65"/>
      <c r="G367" s="81"/>
      <c r="H367" s="155"/>
      <c r="I367" s="65"/>
    </row>
    <row r="368" ht="12.75">
      <c r="G368" s="88"/>
    </row>
    <row r="369" spans="1:9" ht="12.75">
      <c r="A369" s="106">
        <v>14977</v>
      </c>
      <c r="B369" s="16" t="s">
        <v>95</v>
      </c>
      <c r="C369" s="13">
        <v>632001</v>
      </c>
      <c r="D369" s="16" t="s">
        <v>96</v>
      </c>
      <c r="E369" s="16"/>
      <c r="F369" s="27"/>
      <c r="G369" s="162">
        <v>1800</v>
      </c>
      <c r="H369" s="162">
        <v>1800</v>
      </c>
      <c r="I369" s="162">
        <v>1800</v>
      </c>
    </row>
    <row r="370" spans="1:9" ht="12.75">
      <c r="A370" s="106">
        <v>14977</v>
      </c>
      <c r="B370" s="16" t="s">
        <v>95</v>
      </c>
      <c r="C370" s="13">
        <v>633006</v>
      </c>
      <c r="D370" s="16" t="s">
        <v>25</v>
      </c>
      <c r="E370" s="27"/>
      <c r="F370" s="14"/>
      <c r="G370" s="162">
        <v>0</v>
      </c>
      <c r="H370" s="142">
        <v>0</v>
      </c>
      <c r="I370" s="142">
        <v>0</v>
      </c>
    </row>
    <row r="371" spans="1:9" ht="12.75">
      <c r="A371" s="106">
        <v>14977</v>
      </c>
      <c r="B371" s="16" t="s">
        <v>95</v>
      </c>
      <c r="C371" s="13">
        <v>633015</v>
      </c>
      <c r="D371" s="16" t="s">
        <v>29</v>
      </c>
      <c r="E371" s="16"/>
      <c r="F371" s="27"/>
      <c r="G371" s="162">
        <v>150</v>
      </c>
      <c r="H371" s="142">
        <v>150</v>
      </c>
      <c r="I371" s="142">
        <v>150</v>
      </c>
    </row>
    <row r="372" spans="1:9" ht="12.75">
      <c r="A372" s="106">
        <v>14977</v>
      </c>
      <c r="B372" s="16" t="s">
        <v>95</v>
      </c>
      <c r="C372" s="13">
        <v>637002</v>
      </c>
      <c r="D372" s="16" t="s">
        <v>97</v>
      </c>
      <c r="E372" s="16"/>
      <c r="F372" s="27"/>
      <c r="G372" s="162">
        <v>0</v>
      </c>
      <c r="H372" s="142">
        <v>0</v>
      </c>
      <c r="I372" s="142">
        <v>0</v>
      </c>
    </row>
    <row r="373" spans="1:9" ht="12.75">
      <c r="A373" s="106">
        <v>14977</v>
      </c>
      <c r="B373" s="16" t="s">
        <v>95</v>
      </c>
      <c r="C373" s="13">
        <v>637004</v>
      </c>
      <c r="D373" s="16" t="s">
        <v>69</v>
      </c>
      <c r="E373" s="27"/>
      <c r="F373" s="14"/>
      <c r="G373" s="162">
        <v>0</v>
      </c>
      <c r="H373" s="142">
        <v>0</v>
      </c>
      <c r="I373" s="142">
        <v>0</v>
      </c>
    </row>
    <row r="374" spans="1:9" ht="12.75">
      <c r="A374" s="106">
        <v>14977</v>
      </c>
      <c r="B374" s="16" t="s">
        <v>95</v>
      </c>
      <c r="C374" s="13">
        <v>642001</v>
      </c>
      <c r="D374" s="16" t="s">
        <v>98</v>
      </c>
      <c r="E374" s="16"/>
      <c r="F374" s="27"/>
      <c r="G374" s="162">
        <v>100</v>
      </c>
      <c r="H374" s="162">
        <v>1500</v>
      </c>
      <c r="I374" s="162">
        <v>1500</v>
      </c>
    </row>
    <row r="375" spans="1:9" ht="12.75">
      <c r="A375" s="109">
        <v>14977</v>
      </c>
      <c r="B375" s="23" t="s">
        <v>95</v>
      </c>
      <c r="C375" s="29">
        <v>634004</v>
      </c>
      <c r="D375" s="16" t="s">
        <v>128</v>
      </c>
      <c r="E375" s="16"/>
      <c r="F375" s="16"/>
      <c r="G375" s="162">
        <v>0</v>
      </c>
      <c r="H375" s="142">
        <v>0</v>
      </c>
      <c r="I375" s="142">
        <v>0</v>
      </c>
    </row>
    <row r="376" spans="1:9" ht="13.5" thickBot="1">
      <c r="A376" s="109"/>
      <c r="B376" s="23"/>
      <c r="C376" s="23"/>
      <c r="D376" s="275"/>
      <c r="E376" s="39"/>
      <c r="F376" s="8"/>
      <c r="G376" s="253"/>
      <c r="H376" s="254"/>
      <c r="I376" s="254"/>
    </row>
    <row r="377" spans="1:9" ht="13.5" thickBot="1">
      <c r="A377" s="19" t="s">
        <v>184</v>
      </c>
      <c r="B377" s="25"/>
      <c r="C377" s="26"/>
      <c r="D377" s="26"/>
      <c r="E377" s="26"/>
      <c r="F377" s="26"/>
      <c r="G377" s="96">
        <f>SUM(G369:G376)</f>
        <v>2050</v>
      </c>
      <c r="H377" s="96">
        <f>SUM(H369:H376)</f>
        <v>3450</v>
      </c>
      <c r="I377" s="96">
        <f>SUM(I369:I376)</f>
        <v>3450</v>
      </c>
    </row>
    <row r="378" spans="7:9" ht="13.5" thickBot="1">
      <c r="G378" s="88"/>
      <c r="H378" s="145" t="s">
        <v>4</v>
      </c>
      <c r="I378" s="145" t="s">
        <v>4</v>
      </c>
    </row>
    <row r="379" spans="1:9" ht="13.5" thickBot="1">
      <c r="A379" s="56" t="s">
        <v>185</v>
      </c>
      <c r="B379" s="57"/>
      <c r="C379" s="57"/>
      <c r="D379" s="57"/>
      <c r="E379" s="57"/>
      <c r="F379" s="57"/>
      <c r="G379" s="92">
        <f>SUM(G377)</f>
        <v>2050</v>
      </c>
      <c r="H379" s="96">
        <f>SUM(H377)</f>
        <v>3450</v>
      </c>
      <c r="I379" s="96">
        <f>SUM(I377)</f>
        <v>3450</v>
      </c>
    </row>
    <row r="380" ht="12.75">
      <c r="H380" s="145" t="s">
        <v>4</v>
      </c>
    </row>
    <row r="381" spans="1:8" ht="13.5" thickBot="1">
      <c r="A381" s="4"/>
      <c r="B381" s="4"/>
      <c r="C381" s="4"/>
      <c r="D381" s="4"/>
      <c r="E381" s="4"/>
      <c r="F381" s="4"/>
      <c r="G381" s="79"/>
      <c r="H381" s="140"/>
    </row>
    <row r="382" spans="1:9" ht="18.75" thickBot="1">
      <c r="A382" s="399" t="s">
        <v>186</v>
      </c>
      <c r="B382" s="402"/>
      <c r="C382" s="402"/>
      <c r="D382" s="402"/>
      <c r="E382" s="402"/>
      <c r="F382" s="402"/>
      <c r="G382" s="402"/>
      <c r="H382" s="402"/>
      <c r="I382" s="403"/>
    </row>
    <row r="383" spans="1:9" ht="12.75">
      <c r="A383" s="396" t="s">
        <v>136</v>
      </c>
      <c r="B383" s="404" t="s">
        <v>22</v>
      </c>
      <c r="C383" s="405"/>
      <c r="D383" s="405"/>
      <c r="E383" s="405"/>
      <c r="F383" s="405"/>
      <c r="G383" s="301" t="s">
        <v>245</v>
      </c>
      <c r="H383" s="277" t="s">
        <v>268</v>
      </c>
      <c r="I383" s="278" t="s">
        <v>327</v>
      </c>
    </row>
    <row r="384" spans="1:9" ht="26.25" thickBot="1">
      <c r="A384" s="397"/>
      <c r="B384" s="406"/>
      <c r="C384" s="407"/>
      <c r="D384" s="407"/>
      <c r="E384" s="407"/>
      <c r="F384" s="407"/>
      <c r="G384" s="302" t="s">
        <v>247</v>
      </c>
      <c r="H384" s="154" t="s">
        <v>246</v>
      </c>
      <c r="I384" s="148" t="s">
        <v>260</v>
      </c>
    </row>
    <row r="386" spans="1:9" ht="14.25">
      <c r="A386" s="64" t="s">
        <v>187</v>
      </c>
      <c r="B386" s="65"/>
      <c r="C386" s="65"/>
      <c r="D386" s="65"/>
      <c r="E386" s="65"/>
      <c r="F386" s="65"/>
      <c r="G386" s="81"/>
      <c r="H386" s="155"/>
      <c r="I386" s="155"/>
    </row>
    <row r="387" ht="12.75">
      <c r="I387" s="145"/>
    </row>
    <row r="388" spans="1:9" ht="12.75">
      <c r="A388" s="90" t="s">
        <v>272</v>
      </c>
      <c r="B388" s="28" t="s">
        <v>101</v>
      </c>
      <c r="C388" s="13">
        <v>632001</v>
      </c>
      <c r="D388" s="14" t="s">
        <v>108</v>
      </c>
      <c r="E388" s="14"/>
      <c r="F388" s="28"/>
      <c r="G388" s="160">
        <v>2800</v>
      </c>
      <c r="H388" s="160">
        <v>2800</v>
      </c>
      <c r="I388" s="160">
        <v>2800</v>
      </c>
    </row>
    <row r="389" spans="1:9" ht="12.75">
      <c r="A389" s="248">
        <v>14977</v>
      </c>
      <c r="B389" s="31" t="s">
        <v>101</v>
      </c>
      <c r="C389" s="33">
        <v>632001</v>
      </c>
      <c r="D389" t="s">
        <v>302</v>
      </c>
      <c r="E389" s="32"/>
      <c r="F389" s="28"/>
      <c r="G389" s="160">
        <v>2400</v>
      </c>
      <c r="H389" s="249">
        <v>2400</v>
      </c>
      <c r="I389" s="249">
        <v>2400</v>
      </c>
    </row>
    <row r="390" spans="1:9" ht="12.75">
      <c r="A390" s="54">
        <v>14977</v>
      </c>
      <c r="B390" s="16" t="s">
        <v>101</v>
      </c>
      <c r="C390" s="13">
        <v>633006</v>
      </c>
      <c r="D390" s="16" t="s">
        <v>25</v>
      </c>
      <c r="E390" s="27"/>
      <c r="F390" s="14"/>
      <c r="G390" s="160">
        <v>265</v>
      </c>
      <c r="H390" s="162">
        <v>265</v>
      </c>
      <c r="I390" s="162">
        <v>265</v>
      </c>
    </row>
    <row r="391" spans="1:9" ht="12.75">
      <c r="A391" s="54">
        <v>14977</v>
      </c>
      <c r="B391" s="16" t="s">
        <v>101</v>
      </c>
      <c r="C391" s="13">
        <v>633009</v>
      </c>
      <c r="D391" s="16" t="s">
        <v>103</v>
      </c>
      <c r="E391" s="27"/>
      <c r="F391" s="14"/>
      <c r="G391" s="160">
        <v>0</v>
      </c>
      <c r="H391" s="162">
        <v>0</v>
      </c>
      <c r="I391" s="162">
        <v>0</v>
      </c>
    </row>
    <row r="392" spans="1:14" ht="12.75">
      <c r="A392" s="36" t="s">
        <v>231</v>
      </c>
      <c r="B392" s="127" t="s">
        <v>101</v>
      </c>
      <c r="C392" s="15">
        <v>637012</v>
      </c>
      <c r="D392" s="127" t="s">
        <v>242</v>
      </c>
      <c r="E392" s="14"/>
      <c r="F392" s="28"/>
      <c r="G392" s="160">
        <v>35</v>
      </c>
      <c r="H392" s="162">
        <v>35</v>
      </c>
      <c r="I392" s="162">
        <v>35</v>
      </c>
      <c r="J392" s="4"/>
      <c r="K392" s="4"/>
      <c r="L392" s="4"/>
      <c r="M392" s="4"/>
      <c r="N392" s="4"/>
    </row>
    <row r="393" spans="1:14" ht="12.75">
      <c r="A393" s="239"/>
      <c r="B393" s="39"/>
      <c r="C393" s="6"/>
      <c r="D393" s="39"/>
      <c r="E393" s="4"/>
      <c r="F393" s="4"/>
      <c r="G393" s="240"/>
      <c r="H393" s="181"/>
      <c r="I393" s="181"/>
      <c r="J393" s="4"/>
      <c r="K393" s="4"/>
      <c r="L393" s="4"/>
      <c r="M393" s="4"/>
      <c r="N393" s="4"/>
    </row>
    <row r="394" spans="1:14" ht="12.75">
      <c r="A394" s="239"/>
      <c r="B394" s="39"/>
      <c r="C394" s="6"/>
      <c r="D394" s="39"/>
      <c r="E394" s="4"/>
      <c r="F394" s="4"/>
      <c r="G394" s="240"/>
      <c r="H394" s="181"/>
      <c r="I394" s="181"/>
      <c r="J394" s="4"/>
      <c r="K394" s="4"/>
      <c r="L394" s="4"/>
      <c r="M394" s="4"/>
      <c r="N394" s="4"/>
    </row>
    <row r="395" spans="1:9" ht="12.75">
      <c r="A395" s="128"/>
      <c r="B395" s="4"/>
      <c r="C395" s="4"/>
      <c r="D395" s="4"/>
      <c r="E395" s="4"/>
      <c r="F395" s="4"/>
      <c r="G395" s="102"/>
      <c r="H395" s="181"/>
      <c r="I395" s="181"/>
    </row>
    <row r="396" spans="1:9" ht="12.75">
      <c r="A396" s="128"/>
      <c r="B396" s="4"/>
      <c r="C396" s="4"/>
      <c r="D396" s="4"/>
      <c r="E396" s="4"/>
      <c r="F396" s="4"/>
      <c r="G396" s="102"/>
      <c r="H396" s="181"/>
      <c r="I396" s="181"/>
    </row>
    <row r="397" spans="1:9" ht="12.75">
      <c r="A397" s="128"/>
      <c r="B397" s="4"/>
      <c r="C397" s="4"/>
      <c r="D397" s="4"/>
      <c r="E397" s="4"/>
      <c r="F397" s="4"/>
      <c r="G397" s="102"/>
      <c r="H397" s="181"/>
      <c r="I397" s="181"/>
    </row>
    <row r="398" spans="1:9" ht="14.25">
      <c r="A398" s="66" t="s">
        <v>189</v>
      </c>
      <c r="B398" s="67"/>
      <c r="C398" s="67"/>
      <c r="D398" s="67"/>
      <c r="E398" s="67"/>
      <c r="F398" s="67"/>
      <c r="G398" s="103"/>
      <c r="H398" s="182"/>
      <c r="I398" s="182"/>
    </row>
    <row r="399" spans="7:9" ht="12.75">
      <c r="G399" s="88"/>
      <c r="H399" s="183"/>
      <c r="I399" s="183"/>
    </row>
    <row r="400" spans="1:9" ht="13.5" thickBot="1">
      <c r="A400" s="55">
        <v>14977</v>
      </c>
      <c r="B400" s="23" t="s">
        <v>101</v>
      </c>
      <c r="C400" s="29">
        <v>637002</v>
      </c>
      <c r="D400" s="23" t="s">
        <v>104</v>
      </c>
      <c r="E400" s="72"/>
      <c r="F400" s="52"/>
      <c r="G400" s="180">
        <v>600</v>
      </c>
      <c r="H400" s="180">
        <v>600</v>
      </c>
      <c r="I400" s="180">
        <v>600</v>
      </c>
    </row>
    <row r="401" spans="1:9" ht="13.5" thickBot="1">
      <c r="A401" s="56" t="s">
        <v>188</v>
      </c>
      <c r="B401" s="57"/>
      <c r="C401" s="57"/>
      <c r="D401" s="57"/>
      <c r="E401" s="57"/>
      <c r="F401" s="57"/>
      <c r="G401" s="92">
        <f>SUM(G388:G400)</f>
        <v>6100</v>
      </c>
      <c r="H401" s="92">
        <f>SUM(H388:H400)</f>
        <v>6100</v>
      </c>
      <c r="I401" s="92">
        <f>SUM(I388:I400)</f>
        <v>6100</v>
      </c>
    </row>
    <row r="402" spans="7:9" ht="12.75">
      <c r="G402" s="88"/>
      <c r="H402" s="145" t="s">
        <v>4</v>
      </c>
      <c r="I402" s="145" t="s">
        <v>4</v>
      </c>
    </row>
    <row r="403" spans="1:9" ht="14.25">
      <c r="A403" s="64" t="s">
        <v>190</v>
      </c>
      <c r="B403" s="65"/>
      <c r="C403" s="65"/>
      <c r="D403" s="65"/>
      <c r="E403" s="65"/>
      <c r="F403" s="65"/>
      <c r="G403" s="99"/>
      <c r="H403" s="155" t="s">
        <v>4</v>
      </c>
      <c r="I403" s="155" t="s">
        <v>4</v>
      </c>
    </row>
    <row r="404" spans="7:9" ht="12.75">
      <c r="G404" s="88"/>
      <c r="I404" s="145"/>
    </row>
    <row r="405" spans="1:9" ht="12.75">
      <c r="A405" s="106">
        <v>14977</v>
      </c>
      <c r="B405" s="16" t="s">
        <v>99</v>
      </c>
      <c r="C405" s="13">
        <v>627027</v>
      </c>
      <c r="D405" s="27" t="s">
        <v>253</v>
      </c>
      <c r="E405" s="14"/>
      <c r="F405" s="14"/>
      <c r="G405" s="87">
        <v>0</v>
      </c>
      <c r="H405" s="162">
        <v>0</v>
      </c>
      <c r="I405" s="162">
        <v>0</v>
      </c>
    </row>
    <row r="406" spans="1:9" ht="12.75">
      <c r="A406" s="106">
        <v>14977</v>
      </c>
      <c r="B406" s="16" t="s">
        <v>99</v>
      </c>
      <c r="C406" s="13">
        <v>633006</v>
      </c>
      <c r="D406" s="27" t="s">
        <v>25</v>
      </c>
      <c r="E406" s="14"/>
      <c r="F406" s="14"/>
      <c r="G406" s="87">
        <v>0</v>
      </c>
      <c r="H406" s="162">
        <v>0</v>
      </c>
      <c r="I406" s="162">
        <v>0</v>
      </c>
    </row>
    <row r="407" spans="1:9" ht="12.75">
      <c r="A407" s="106">
        <v>14977</v>
      </c>
      <c r="B407" s="16" t="s">
        <v>99</v>
      </c>
      <c r="C407" s="13">
        <v>633009</v>
      </c>
      <c r="D407" s="16" t="s">
        <v>303</v>
      </c>
      <c r="E407" s="16"/>
      <c r="F407" s="27"/>
      <c r="G407" s="87">
        <v>0</v>
      </c>
      <c r="H407" s="162">
        <v>0</v>
      </c>
      <c r="I407" s="162">
        <v>0</v>
      </c>
    </row>
    <row r="408" spans="1:9" ht="13.5" thickBot="1">
      <c r="A408" s="106">
        <v>14977</v>
      </c>
      <c r="B408" s="16" t="s">
        <v>99</v>
      </c>
      <c r="C408" s="13">
        <v>632001</v>
      </c>
      <c r="D408" s="27" t="s">
        <v>40</v>
      </c>
      <c r="E408" s="14"/>
      <c r="F408" s="14"/>
      <c r="G408" s="93">
        <v>0</v>
      </c>
      <c r="H408" s="162">
        <v>0</v>
      </c>
      <c r="I408" s="162">
        <v>0</v>
      </c>
    </row>
    <row r="409" spans="1:9" ht="13.5" thickBot="1">
      <c r="A409" s="19" t="s">
        <v>191</v>
      </c>
      <c r="B409" s="25"/>
      <c r="C409" s="26"/>
      <c r="D409" s="26"/>
      <c r="E409" s="26"/>
      <c r="F409" s="26"/>
      <c r="G409" s="96">
        <f>SUM(G405:G408)</f>
        <v>0</v>
      </c>
      <c r="H409" s="164">
        <f>SUM(H405:H408)</f>
        <v>0</v>
      </c>
      <c r="I409" s="164">
        <f>SUM(I405:I408)</f>
        <v>0</v>
      </c>
    </row>
    <row r="410" spans="8:9" ht="12.75">
      <c r="H410" s="145" t="s">
        <v>4</v>
      </c>
      <c r="I410" s="145" t="s">
        <v>4</v>
      </c>
    </row>
    <row r="411" spans="1:9" ht="14.25">
      <c r="A411" s="64" t="s">
        <v>192</v>
      </c>
      <c r="B411" s="65"/>
      <c r="C411" s="65"/>
      <c r="D411" s="65"/>
      <c r="E411" s="65"/>
      <c r="F411" s="65"/>
      <c r="G411" s="81"/>
      <c r="H411" s="155" t="s">
        <v>4</v>
      </c>
      <c r="I411" s="155" t="s">
        <v>4</v>
      </c>
    </row>
    <row r="412" spans="7:9" ht="12.75">
      <c r="G412" s="88"/>
      <c r="I412" s="145"/>
    </row>
    <row r="413" spans="7:9" ht="12.75">
      <c r="G413" s="88"/>
      <c r="I413" s="145"/>
    </row>
    <row r="414" spans="1:9" ht="13.5" thickBot="1">
      <c r="A414" s="55">
        <v>14977</v>
      </c>
      <c r="B414" s="23" t="s">
        <v>105</v>
      </c>
      <c r="C414" s="29">
        <v>637035</v>
      </c>
      <c r="D414" s="23" t="s">
        <v>106</v>
      </c>
      <c r="E414" s="23"/>
      <c r="F414" s="41"/>
      <c r="G414" s="329">
        <v>220</v>
      </c>
      <c r="H414" s="329">
        <v>220</v>
      </c>
      <c r="I414" s="329">
        <v>220</v>
      </c>
    </row>
    <row r="415" spans="1:9" ht="13.5" thickBot="1">
      <c r="A415" s="56" t="s">
        <v>193</v>
      </c>
      <c r="B415" s="57"/>
      <c r="C415" s="57"/>
      <c r="D415" s="57"/>
      <c r="E415" s="57"/>
      <c r="F415" s="193"/>
      <c r="G415" s="92">
        <f>SUM(G414)</f>
        <v>220</v>
      </c>
      <c r="H415" s="92">
        <f>SUM(H414)</f>
        <v>220</v>
      </c>
      <c r="I415" s="92">
        <f>SUM(I414)</f>
        <v>220</v>
      </c>
    </row>
    <row r="416" spans="1:9" ht="12.75">
      <c r="A416" s="111"/>
      <c r="B416" s="111"/>
      <c r="C416" s="111"/>
      <c r="D416" s="111"/>
      <c r="E416" s="111"/>
      <c r="F416" s="111"/>
      <c r="G416" s="241"/>
      <c r="H416" s="152"/>
      <c r="I416" s="152"/>
    </row>
    <row r="417" spans="7:9" ht="13.5" thickBot="1">
      <c r="G417" s="88"/>
      <c r="I417" s="145"/>
    </row>
    <row r="418" spans="1:9" ht="13.5" thickBot="1">
      <c r="A418" s="56" t="s">
        <v>194</v>
      </c>
      <c r="B418" s="57"/>
      <c r="C418" s="57"/>
      <c r="D418" s="57"/>
      <c r="E418" s="57"/>
      <c r="F418" s="57"/>
      <c r="G418" s="92">
        <f>SUM(G415+G409+G401)</f>
        <v>6320</v>
      </c>
      <c r="H418" s="92">
        <f>SUM(H415+H409+H401)</f>
        <v>6320</v>
      </c>
      <c r="I418" s="92">
        <f>SUM(I415+I409+I401)</f>
        <v>6320</v>
      </c>
    </row>
    <row r="419" spans="1:8" ht="12.75">
      <c r="A419" s="111"/>
      <c r="B419" s="111"/>
      <c r="C419" s="111"/>
      <c r="D419" s="111"/>
      <c r="E419" s="111"/>
      <c r="F419" s="111"/>
      <c r="G419" s="241"/>
      <c r="H419" s="152"/>
    </row>
    <row r="420" spans="1:8" ht="12.75">
      <c r="A420" s="111"/>
      <c r="B420" s="111"/>
      <c r="C420" s="111"/>
      <c r="D420" s="111"/>
      <c r="E420" s="111"/>
      <c r="F420" s="111"/>
      <c r="G420" s="241"/>
      <c r="H420" s="152"/>
    </row>
    <row r="421" spans="1:8" ht="12.75">
      <c r="A421" s="111"/>
      <c r="B421" s="111"/>
      <c r="C421" s="111"/>
      <c r="D421" s="111"/>
      <c r="E421" s="111"/>
      <c r="F421" s="111"/>
      <c r="G421" s="241"/>
      <c r="H421" s="152"/>
    </row>
    <row r="422" spans="1:8" ht="12.75">
      <c r="A422" s="111"/>
      <c r="B422" s="111"/>
      <c r="C422" s="111"/>
      <c r="D422" s="111"/>
      <c r="E422" s="111"/>
      <c r="F422" s="111"/>
      <c r="G422" s="241"/>
      <c r="H422" s="152"/>
    </row>
    <row r="423" spans="1:8" ht="12.75">
      <c r="A423" s="111"/>
      <c r="B423" s="111"/>
      <c r="C423" s="111"/>
      <c r="D423" s="111"/>
      <c r="E423" s="111"/>
      <c r="F423" s="111"/>
      <c r="G423" s="241"/>
      <c r="H423" s="152"/>
    </row>
    <row r="424" ht="13.5" thickBot="1">
      <c r="G424" s="88"/>
    </row>
    <row r="425" spans="1:9" ht="18.75" thickBot="1">
      <c r="A425" s="399" t="s">
        <v>195</v>
      </c>
      <c r="B425" s="402"/>
      <c r="C425" s="402"/>
      <c r="D425" s="402"/>
      <c r="E425" s="402"/>
      <c r="F425" s="402"/>
      <c r="G425" s="402"/>
      <c r="H425" s="402"/>
      <c r="I425" s="403"/>
    </row>
    <row r="426" spans="1:9" ht="12.75">
      <c r="A426" s="396" t="s">
        <v>136</v>
      </c>
      <c r="B426" s="414" t="s">
        <v>22</v>
      </c>
      <c r="C426" s="415"/>
      <c r="D426" s="415"/>
      <c r="E426" s="415"/>
      <c r="F426" s="415"/>
      <c r="G426" s="301" t="s">
        <v>245</v>
      </c>
      <c r="H426" s="277" t="s">
        <v>268</v>
      </c>
      <c r="I426" s="278" t="s">
        <v>327</v>
      </c>
    </row>
    <row r="427" spans="1:9" ht="26.25" thickBot="1">
      <c r="A427" s="397"/>
      <c r="B427" s="416"/>
      <c r="C427" s="417"/>
      <c r="D427" s="417"/>
      <c r="E427" s="417"/>
      <c r="F427" s="417"/>
      <c r="G427" s="302" t="s">
        <v>248</v>
      </c>
      <c r="H427" s="154" t="s">
        <v>262</v>
      </c>
      <c r="I427" s="148" t="s">
        <v>260</v>
      </c>
    </row>
    <row r="429" spans="1:9" ht="14.25">
      <c r="A429" s="64" t="s">
        <v>196</v>
      </c>
      <c r="B429" s="65"/>
      <c r="C429" s="65"/>
      <c r="D429" s="65"/>
      <c r="E429" s="65"/>
      <c r="F429" s="65"/>
      <c r="G429" s="81"/>
      <c r="H429" s="155"/>
      <c r="I429" s="155"/>
    </row>
    <row r="430" spans="1:9" ht="13.5" thickBot="1">
      <c r="A430" s="8"/>
      <c r="B430" s="8"/>
      <c r="C430" s="8"/>
      <c r="D430" s="8"/>
      <c r="E430" s="8"/>
      <c r="F430" s="8"/>
      <c r="G430" s="82"/>
      <c r="H430" s="146"/>
      <c r="I430" s="146"/>
    </row>
    <row r="431" spans="1:9" ht="12.75">
      <c r="A431" s="222">
        <v>14977</v>
      </c>
      <c r="B431" s="16" t="s">
        <v>28</v>
      </c>
      <c r="C431" s="16">
        <v>611</v>
      </c>
      <c r="D431" s="14" t="s">
        <v>275</v>
      </c>
      <c r="E431" s="14"/>
      <c r="F431" s="28"/>
      <c r="G431" s="142">
        <v>2600</v>
      </c>
      <c r="H431" s="142">
        <v>2600</v>
      </c>
      <c r="I431" s="142">
        <v>2600</v>
      </c>
    </row>
    <row r="432" spans="1:9" ht="12.75">
      <c r="A432" s="222">
        <v>14977</v>
      </c>
      <c r="B432" s="16" t="s">
        <v>28</v>
      </c>
      <c r="C432" s="16">
        <v>621</v>
      </c>
      <c r="D432" s="14" t="s">
        <v>274</v>
      </c>
      <c r="E432" s="14"/>
      <c r="F432" s="28"/>
      <c r="G432" s="142">
        <v>260</v>
      </c>
      <c r="H432" s="142">
        <v>260</v>
      </c>
      <c r="I432" s="142">
        <v>260</v>
      </c>
    </row>
    <row r="433" spans="1:9" ht="12.75">
      <c r="A433" s="222">
        <v>14977</v>
      </c>
      <c r="B433" s="16" t="s">
        <v>28</v>
      </c>
      <c r="C433" s="33">
        <v>625001</v>
      </c>
      <c r="D433" s="32" t="s">
        <v>276</v>
      </c>
      <c r="E433" s="32"/>
      <c r="F433" s="34"/>
      <c r="G433" s="142">
        <v>36</v>
      </c>
      <c r="H433" s="218">
        <v>36</v>
      </c>
      <c r="I433" s="218">
        <v>36</v>
      </c>
    </row>
    <row r="434" spans="1:9" ht="12.75">
      <c r="A434" s="222">
        <v>14977</v>
      </c>
      <c r="B434" s="16" t="s">
        <v>28</v>
      </c>
      <c r="C434" s="13">
        <v>625002</v>
      </c>
      <c r="D434" s="221" t="s">
        <v>277</v>
      </c>
      <c r="E434" s="14"/>
      <c r="F434" s="28"/>
      <c r="G434" s="142">
        <v>360</v>
      </c>
      <c r="H434" s="142">
        <v>360</v>
      </c>
      <c r="I434" s="142">
        <v>360</v>
      </c>
    </row>
    <row r="435" spans="1:9" ht="12.75">
      <c r="A435" s="222">
        <v>14977</v>
      </c>
      <c r="B435" s="16" t="s">
        <v>28</v>
      </c>
      <c r="C435" s="33">
        <v>625003</v>
      </c>
      <c r="D435" s="32" t="s">
        <v>278</v>
      </c>
      <c r="E435" s="32"/>
      <c r="F435" s="34"/>
      <c r="G435" s="142">
        <v>21</v>
      </c>
      <c r="H435" s="218">
        <v>21</v>
      </c>
      <c r="I435" s="218">
        <v>21</v>
      </c>
    </row>
    <row r="436" spans="1:9" ht="12.75">
      <c r="A436" s="222">
        <v>14977</v>
      </c>
      <c r="B436" s="16" t="s">
        <v>28</v>
      </c>
      <c r="C436" s="10">
        <v>625004</v>
      </c>
      <c r="D436" s="39" t="s">
        <v>279</v>
      </c>
      <c r="F436" s="217"/>
      <c r="G436" s="142">
        <v>78</v>
      </c>
      <c r="H436" s="219">
        <v>78</v>
      </c>
      <c r="I436" s="219">
        <v>78</v>
      </c>
    </row>
    <row r="437" spans="1:9" ht="12.75">
      <c r="A437" s="222">
        <v>14977</v>
      </c>
      <c r="B437" s="16" t="s">
        <v>87</v>
      </c>
      <c r="C437" s="13">
        <v>625005</v>
      </c>
      <c r="D437" s="28" t="s">
        <v>280</v>
      </c>
      <c r="E437" s="27"/>
      <c r="F437" s="28"/>
      <c r="G437" s="142">
        <v>26</v>
      </c>
      <c r="H437" s="162">
        <v>26</v>
      </c>
      <c r="I437" s="162">
        <v>26</v>
      </c>
    </row>
    <row r="438" spans="1:9" ht="12.75">
      <c r="A438" s="222" t="s">
        <v>272</v>
      </c>
      <c r="B438" s="16" t="s">
        <v>28</v>
      </c>
      <c r="C438" s="13">
        <v>625007</v>
      </c>
      <c r="D438" s="28" t="s">
        <v>114</v>
      </c>
      <c r="E438" s="27"/>
      <c r="F438" s="28"/>
      <c r="G438" s="142">
        <v>124</v>
      </c>
      <c r="H438" s="162">
        <v>124</v>
      </c>
      <c r="I438" s="162">
        <v>124</v>
      </c>
    </row>
    <row r="439" spans="1:9" ht="12.75">
      <c r="A439" s="106">
        <v>14977</v>
      </c>
      <c r="B439" s="16" t="s">
        <v>28</v>
      </c>
      <c r="C439" s="13">
        <v>633006</v>
      </c>
      <c r="D439" s="16" t="s">
        <v>25</v>
      </c>
      <c r="E439" s="27"/>
      <c r="F439" s="28"/>
      <c r="G439" s="142">
        <v>630</v>
      </c>
      <c r="H439" s="162">
        <v>630</v>
      </c>
      <c r="I439" s="162">
        <v>630</v>
      </c>
    </row>
    <row r="440" spans="1:9" ht="12.75">
      <c r="A440" s="106">
        <v>14977</v>
      </c>
      <c r="B440" s="16" t="s">
        <v>28</v>
      </c>
      <c r="C440" s="13">
        <v>633015</v>
      </c>
      <c r="D440" s="16" t="s">
        <v>29</v>
      </c>
      <c r="E440" s="16"/>
      <c r="F440" s="27"/>
      <c r="G440" s="142">
        <v>700</v>
      </c>
      <c r="H440" s="162">
        <v>700</v>
      </c>
      <c r="I440" s="162">
        <v>700</v>
      </c>
    </row>
    <row r="441" spans="1:9" ht="12.75">
      <c r="A441" s="106">
        <v>14977</v>
      </c>
      <c r="B441" s="16" t="s">
        <v>28</v>
      </c>
      <c r="C441" s="13">
        <v>635004</v>
      </c>
      <c r="D441" s="16" t="s">
        <v>88</v>
      </c>
      <c r="E441" s="16"/>
      <c r="F441" s="27"/>
      <c r="G441" s="142">
        <v>600</v>
      </c>
      <c r="H441" s="162">
        <v>600</v>
      </c>
      <c r="I441" s="162">
        <v>600</v>
      </c>
    </row>
    <row r="442" spans="1:9" ht="13.5" thickBot="1">
      <c r="A442" s="245">
        <v>14977</v>
      </c>
      <c r="B442" s="23" t="s">
        <v>28</v>
      </c>
      <c r="C442" s="29">
        <v>633004</v>
      </c>
      <c r="D442" s="23" t="s">
        <v>89</v>
      </c>
      <c r="E442" s="23"/>
      <c r="F442" s="72"/>
      <c r="G442" s="142">
        <v>0</v>
      </c>
      <c r="H442" s="220">
        <v>0</v>
      </c>
      <c r="I442" s="220">
        <v>0</v>
      </c>
    </row>
    <row r="443" spans="1:9" ht="13.5" thickBot="1">
      <c r="A443" s="19" t="s">
        <v>197</v>
      </c>
      <c r="B443" s="25"/>
      <c r="C443" s="26"/>
      <c r="D443" s="26"/>
      <c r="E443" s="26"/>
      <c r="F443" s="26"/>
      <c r="G443" s="89">
        <f>SUM(G431:G442)</f>
        <v>5435</v>
      </c>
      <c r="H443" s="89">
        <f>SUM(H431:H442)</f>
        <v>5435</v>
      </c>
      <c r="I443" s="89">
        <f>SUM(I431:I442)</f>
        <v>5435</v>
      </c>
    </row>
    <row r="444" spans="7:9" ht="12.75">
      <c r="G444" s="88" t="s">
        <v>4</v>
      </c>
      <c r="H444" s="145" t="s">
        <v>4</v>
      </c>
      <c r="I444" s="145" t="s">
        <v>4</v>
      </c>
    </row>
    <row r="445" spans="1:9" ht="14.25">
      <c r="A445" s="64" t="s">
        <v>198</v>
      </c>
      <c r="B445" s="65"/>
      <c r="C445" s="65"/>
      <c r="D445" s="65"/>
      <c r="E445" s="65"/>
      <c r="F445" s="65"/>
      <c r="G445" s="99"/>
      <c r="H445" s="155" t="s">
        <v>4</v>
      </c>
      <c r="I445" s="155" t="s">
        <v>4</v>
      </c>
    </row>
    <row r="446" spans="7:9" ht="12.75">
      <c r="G446" s="88"/>
      <c r="H446" s="145" t="s">
        <v>4</v>
      </c>
      <c r="I446" s="145" t="s">
        <v>4</v>
      </c>
    </row>
    <row r="447" spans="1:9" ht="12.75">
      <c r="A447" s="54">
        <v>14977</v>
      </c>
      <c r="B447" s="16" t="s">
        <v>90</v>
      </c>
      <c r="C447" s="13">
        <v>633006</v>
      </c>
      <c r="D447" s="16" t="s">
        <v>25</v>
      </c>
      <c r="E447" s="27"/>
      <c r="F447" s="14"/>
      <c r="G447" s="142">
        <v>1000</v>
      </c>
      <c r="H447" s="142">
        <v>200</v>
      </c>
      <c r="I447" s="142">
        <v>200</v>
      </c>
    </row>
    <row r="448" spans="1:9" ht="13.5" thickBot="1">
      <c r="A448" s="54">
        <v>14977</v>
      </c>
      <c r="B448" s="16" t="s">
        <v>90</v>
      </c>
      <c r="C448" s="13">
        <v>635004</v>
      </c>
      <c r="D448" s="16" t="s">
        <v>91</v>
      </c>
      <c r="E448" s="27"/>
      <c r="F448" s="14"/>
      <c r="G448" s="142">
        <v>300</v>
      </c>
      <c r="H448" s="142">
        <v>100</v>
      </c>
      <c r="I448" s="142">
        <v>100</v>
      </c>
    </row>
    <row r="449" spans="1:9" ht="13.5" thickBot="1">
      <c r="A449" s="19" t="s">
        <v>199</v>
      </c>
      <c r="B449" s="25"/>
      <c r="C449" s="26"/>
      <c r="D449" s="26"/>
      <c r="E449" s="26"/>
      <c r="F449" s="26"/>
      <c r="G449" s="89">
        <f>SUM(G447:G448)</f>
        <v>1300</v>
      </c>
      <c r="H449" s="89">
        <f>SUM(H447:H448)</f>
        <v>300</v>
      </c>
      <c r="I449" s="89">
        <f>SUM(I447:I448)</f>
        <v>300</v>
      </c>
    </row>
    <row r="450" spans="7:9" ht="12.75">
      <c r="G450" s="88"/>
      <c r="H450" s="145" t="s">
        <v>4</v>
      </c>
      <c r="I450" s="145" t="s">
        <v>4</v>
      </c>
    </row>
    <row r="451" spans="1:9" ht="14.25">
      <c r="A451" s="64" t="s">
        <v>200</v>
      </c>
      <c r="B451" s="65"/>
      <c r="C451" s="65"/>
      <c r="D451" s="65"/>
      <c r="E451" s="65"/>
      <c r="F451" s="65"/>
      <c r="G451" s="99"/>
      <c r="H451" s="155"/>
      <c r="I451" s="155"/>
    </row>
    <row r="452" spans="7:9" ht="12.75">
      <c r="G452" s="88"/>
      <c r="I452" s="145"/>
    </row>
    <row r="453" spans="1:9" ht="12.75">
      <c r="A453" s="54">
        <v>14977</v>
      </c>
      <c r="B453" s="16" t="s">
        <v>92</v>
      </c>
      <c r="C453" s="13">
        <v>632001</v>
      </c>
      <c r="D453" s="16" t="s">
        <v>93</v>
      </c>
      <c r="E453" s="27"/>
      <c r="F453" s="14"/>
      <c r="G453" s="162">
        <v>3500</v>
      </c>
      <c r="H453" s="162">
        <v>3500</v>
      </c>
      <c r="I453" s="162">
        <v>3500</v>
      </c>
    </row>
    <row r="454" spans="1:9" ht="12.75">
      <c r="A454" s="54">
        <v>14977</v>
      </c>
      <c r="B454" s="16" t="s">
        <v>92</v>
      </c>
      <c r="C454" s="13">
        <v>633006</v>
      </c>
      <c r="D454" s="16" t="s">
        <v>25</v>
      </c>
      <c r="E454" s="27"/>
      <c r="F454" s="14"/>
      <c r="G454" s="162">
        <v>100</v>
      </c>
      <c r="H454" s="162">
        <v>100</v>
      </c>
      <c r="I454" s="162">
        <v>100</v>
      </c>
    </row>
    <row r="455" spans="1:9" ht="13.5" thickBot="1">
      <c r="A455" s="55">
        <v>14977</v>
      </c>
      <c r="B455" s="23" t="s">
        <v>92</v>
      </c>
      <c r="C455" s="29">
        <v>635004</v>
      </c>
      <c r="D455" s="23" t="s">
        <v>94</v>
      </c>
      <c r="E455" s="23"/>
      <c r="F455" s="72"/>
      <c r="G455" s="162">
        <v>400</v>
      </c>
      <c r="H455" s="162">
        <v>400</v>
      </c>
      <c r="I455" s="162">
        <v>400</v>
      </c>
    </row>
    <row r="456" spans="1:9" ht="13.5" thickBot="1">
      <c r="A456" s="37" t="s">
        <v>201</v>
      </c>
      <c r="B456" s="25"/>
      <c r="C456" s="26"/>
      <c r="D456" s="26"/>
      <c r="E456" s="26"/>
      <c r="F456" s="26"/>
      <c r="G456" s="96">
        <f>SUM(G453:G455)</f>
        <v>4000</v>
      </c>
      <c r="H456" s="96">
        <f>SUM(H453:H455)</f>
        <v>4000</v>
      </c>
      <c r="I456" s="96">
        <f>SUM(I453:I455)</f>
        <v>4000</v>
      </c>
    </row>
    <row r="457" spans="7:9" ht="13.5" thickBot="1">
      <c r="G457" s="88"/>
      <c r="H457" s="145" t="s">
        <v>4</v>
      </c>
      <c r="I457" s="145" t="s">
        <v>4</v>
      </c>
    </row>
    <row r="458" spans="1:9" ht="13.5" thickBot="1">
      <c r="A458" s="56" t="s">
        <v>202</v>
      </c>
      <c r="B458" s="57"/>
      <c r="C458" s="57"/>
      <c r="D458" s="57"/>
      <c r="E458" s="57"/>
      <c r="F458" s="57"/>
      <c r="G458" s="92">
        <f>SUM(G456+G449+G443)</f>
        <v>10735</v>
      </c>
      <c r="H458" s="96">
        <f>SUM(H456+H449+H443)</f>
        <v>9735</v>
      </c>
      <c r="I458" s="96">
        <f>SUM(I456+I449+I443)</f>
        <v>9735</v>
      </c>
    </row>
    <row r="459" spans="1:8" ht="13.5" thickBot="1">
      <c r="A459" s="111"/>
      <c r="B459" s="111"/>
      <c r="C459" s="111"/>
      <c r="D459" s="111"/>
      <c r="E459" s="111"/>
      <c r="F459" s="111"/>
      <c r="G459" s="241"/>
      <c r="H459" s="152"/>
    </row>
    <row r="460" spans="1:9" ht="18.75" thickBot="1">
      <c r="A460" s="456" t="s">
        <v>203</v>
      </c>
      <c r="B460" s="402"/>
      <c r="C460" s="402"/>
      <c r="D460" s="402"/>
      <c r="E460" s="402"/>
      <c r="F460" s="402"/>
      <c r="G460" s="402"/>
      <c r="H460" s="402"/>
      <c r="I460" s="403"/>
    </row>
    <row r="461" spans="1:9" ht="12.75">
      <c r="A461" s="396" t="s">
        <v>136</v>
      </c>
      <c r="B461" s="404" t="s">
        <v>22</v>
      </c>
      <c r="C461" s="405"/>
      <c r="D461" s="405"/>
      <c r="E461" s="405"/>
      <c r="F461" s="405"/>
      <c r="G461" s="301" t="s">
        <v>245</v>
      </c>
      <c r="H461" s="277" t="s">
        <v>268</v>
      </c>
      <c r="I461" s="278" t="s">
        <v>327</v>
      </c>
    </row>
    <row r="462" spans="1:9" ht="26.25" thickBot="1">
      <c r="A462" s="397"/>
      <c r="B462" s="406"/>
      <c r="C462" s="407"/>
      <c r="D462" s="407"/>
      <c r="E462" s="407"/>
      <c r="F462" s="407"/>
      <c r="G462" s="302" t="s">
        <v>249</v>
      </c>
      <c r="H462" s="154" t="s">
        <v>248</v>
      </c>
      <c r="I462" s="148" t="s">
        <v>260</v>
      </c>
    </row>
    <row r="464" spans="1:9" ht="14.25">
      <c r="A464" s="64" t="s">
        <v>204</v>
      </c>
      <c r="B464" s="65"/>
      <c r="C464" s="65"/>
      <c r="D464" s="65"/>
      <c r="E464" s="65"/>
      <c r="F464" s="65"/>
      <c r="G464" s="81"/>
      <c r="H464" s="155"/>
      <c r="I464" s="155"/>
    </row>
    <row r="465" ht="12.75">
      <c r="I465" s="145"/>
    </row>
    <row r="466" spans="1:9" ht="12.75">
      <c r="A466" s="90" t="s">
        <v>229</v>
      </c>
      <c r="B466" s="16" t="s">
        <v>47</v>
      </c>
      <c r="C466" s="13">
        <v>633009</v>
      </c>
      <c r="D466" s="16" t="s">
        <v>48</v>
      </c>
      <c r="E466" s="27"/>
      <c r="F466" s="14"/>
      <c r="G466" s="142">
        <v>0</v>
      </c>
      <c r="H466" s="142">
        <v>0</v>
      </c>
      <c r="I466" s="142">
        <v>0</v>
      </c>
    </row>
    <row r="467" spans="1:9" ht="13.5" thickBot="1">
      <c r="A467" s="91" t="s">
        <v>229</v>
      </c>
      <c r="B467" s="23" t="s">
        <v>47</v>
      </c>
      <c r="C467" s="29">
        <v>637014</v>
      </c>
      <c r="D467" s="23" t="s">
        <v>49</v>
      </c>
      <c r="E467" s="72"/>
      <c r="F467" s="52"/>
      <c r="G467" s="142">
        <v>0</v>
      </c>
      <c r="H467" s="142">
        <v>0</v>
      </c>
      <c r="I467" s="142">
        <v>0</v>
      </c>
    </row>
    <row r="468" spans="1:9" ht="13.5" thickBot="1">
      <c r="A468" s="19" t="s">
        <v>205</v>
      </c>
      <c r="B468" s="25"/>
      <c r="C468" s="26"/>
      <c r="D468" s="26"/>
      <c r="E468" s="26"/>
      <c r="F468" s="26"/>
      <c r="G468" s="89">
        <f>SUM(G466:G467)</f>
        <v>0</v>
      </c>
      <c r="H468" s="89">
        <f>SUM(H466:H467)</f>
        <v>0</v>
      </c>
      <c r="I468" s="89">
        <f>SUM(I466:I467)</f>
        <v>0</v>
      </c>
    </row>
    <row r="469" spans="1:9" ht="14.25">
      <c r="A469" s="64" t="s">
        <v>206</v>
      </c>
      <c r="B469" s="65"/>
      <c r="C469" s="65"/>
      <c r="D469" s="65"/>
      <c r="E469" s="65"/>
      <c r="F469" s="65"/>
      <c r="G469" s="99"/>
      <c r="H469" s="155"/>
      <c r="I469" s="155"/>
    </row>
    <row r="470" spans="7:9" ht="12.75">
      <c r="G470" s="88"/>
      <c r="I470" s="145"/>
    </row>
    <row r="471" spans="1:9" ht="13.5" thickBot="1">
      <c r="A471" s="54">
        <v>14977</v>
      </c>
      <c r="B471" s="28" t="s">
        <v>107</v>
      </c>
      <c r="C471" s="13">
        <v>642001</v>
      </c>
      <c r="D471" s="16" t="s">
        <v>109</v>
      </c>
      <c r="E471" s="16"/>
      <c r="F471" s="16"/>
      <c r="G471" s="162">
        <v>100</v>
      </c>
      <c r="H471" s="162">
        <v>100</v>
      </c>
      <c r="I471" s="162">
        <v>100</v>
      </c>
    </row>
    <row r="472" spans="1:9" ht="13.5" thickBot="1">
      <c r="A472" s="117" t="s">
        <v>207</v>
      </c>
      <c r="B472" s="57"/>
      <c r="C472" s="57"/>
      <c r="D472" s="57"/>
      <c r="E472" s="57"/>
      <c r="F472" s="57"/>
      <c r="G472" s="92">
        <f>SUM(G471)</f>
        <v>100</v>
      </c>
      <c r="H472" s="92">
        <f>SUM(H471)</f>
        <v>100</v>
      </c>
      <c r="I472" s="92">
        <f>SUM(I471)</f>
        <v>100</v>
      </c>
    </row>
    <row r="473" spans="7:9" ht="12.75">
      <c r="G473" s="88"/>
      <c r="I473" s="145"/>
    </row>
    <row r="474" spans="1:9" ht="14.25">
      <c r="A474" s="64" t="s">
        <v>208</v>
      </c>
      <c r="B474" s="65"/>
      <c r="C474" s="65"/>
      <c r="D474" s="65"/>
      <c r="E474" s="65"/>
      <c r="F474" s="65"/>
      <c r="G474" s="99"/>
      <c r="H474" s="155"/>
      <c r="I474" s="155"/>
    </row>
    <row r="475" spans="7:9" ht="13.5" thickBot="1">
      <c r="G475" s="88"/>
      <c r="I475" s="145"/>
    </row>
    <row r="476" spans="1:9" ht="13.5" thickBot="1">
      <c r="A476" s="56" t="s">
        <v>209</v>
      </c>
      <c r="B476" s="57"/>
      <c r="C476" s="57"/>
      <c r="D476" s="57"/>
      <c r="E476" s="57"/>
      <c r="F476" s="57"/>
      <c r="G476" s="92">
        <f>SUM(G472+G468)</f>
        <v>100</v>
      </c>
      <c r="H476" s="92">
        <v>100</v>
      </c>
      <c r="I476" s="92">
        <v>100</v>
      </c>
    </row>
    <row r="477" spans="1:8" ht="13.5" thickBot="1">
      <c r="A477" s="279"/>
      <c r="B477" s="279"/>
      <c r="C477" s="279"/>
      <c r="D477" s="279"/>
      <c r="E477" s="279"/>
      <c r="F477" s="279"/>
      <c r="G477" s="281"/>
      <c r="H477" s="280"/>
    </row>
    <row r="478" spans="1:9" ht="18.75" thickBot="1">
      <c r="A478" s="399" t="s">
        <v>210</v>
      </c>
      <c r="B478" s="402"/>
      <c r="C478" s="402"/>
      <c r="D478" s="402"/>
      <c r="E478" s="402"/>
      <c r="F478" s="402"/>
      <c r="G478" s="402"/>
      <c r="H478" s="402"/>
      <c r="I478" s="403"/>
    </row>
    <row r="479" spans="1:9" ht="12.75">
      <c r="A479" s="396" t="s">
        <v>136</v>
      </c>
      <c r="B479" s="404" t="s">
        <v>22</v>
      </c>
      <c r="C479" s="405"/>
      <c r="D479" s="405"/>
      <c r="E479" s="405"/>
      <c r="F479" s="405"/>
      <c r="G479" s="301" t="s">
        <v>245</v>
      </c>
      <c r="H479" s="277" t="s">
        <v>268</v>
      </c>
      <c r="I479" s="278" t="s">
        <v>327</v>
      </c>
    </row>
    <row r="480" spans="1:9" ht="26.25" thickBot="1">
      <c r="A480" s="397"/>
      <c r="B480" s="406"/>
      <c r="C480" s="407"/>
      <c r="D480" s="407"/>
      <c r="E480" s="407"/>
      <c r="F480" s="407"/>
      <c r="G480" s="302" t="s">
        <v>248</v>
      </c>
      <c r="H480" s="154" t="s">
        <v>262</v>
      </c>
      <c r="I480" s="148" t="s">
        <v>260</v>
      </c>
    </row>
    <row r="482" spans="1:9" ht="14.25">
      <c r="A482" s="64" t="s">
        <v>211</v>
      </c>
      <c r="B482" s="65"/>
      <c r="C482" s="65"/>
      <c r="D482" s="65"/>
      <c r="E482" s="65"/>
      <c r="F482" s="65"/>
      <c r="G482" s="81"/>
      <c r="H482" s="155"/>
      <c r="I482" s="65"/>
    </row>
    <row r="484" spans="1:9" ht="12.75">
      <c r="A484" s="106">
        <v>15008</v>
      </c>
      <c r="B484" s="16" t="s">
        <v>24</v>
      </c>
      <c r="C484" s="16">
        <v>716</v>
      </c>
      <c r="D484" s="16" t="s">
        <v>127</v>
      </c>
      <c r="E484" s="16"/>
      <c r="F484" s="27"/>
      <c r="G484" s="162">
        <v>1000</v>
      </c>
      <c r="H484" s="162">
        <v>400</v>
      </c>
      <c r="I484" s="162">
        <v>400</v>
      </c>
    </row>
    <row r="485" spans="1:9" ht="12.75">
      <c r="A485" s="106">
        <v>15008</v>
      </c>
      <c r="B485" s="16" t="s">
        <v>92</v>
      </c>
      <c r="C485" s="13">
        <v>717002</v>
      </c>
      <c r="D485" s="16" t="s">
        <v>281</v>
      </c>
      <c r="E485" s="16"/>
      <c r="F485" s="27"/>
      <c r="G485" s="162">
        <v>2000</v>
      </c>
      <c r="H485" s="162">
        <v>2611</v>
      </c>
      <c r="I485" s="162">
        <v>2611</v>
      </c>
    </row>
    <row r="486" spans="1:9" ht="12.75">
      <c r="A486" s="106" t="s">
        <v>304</v>
      </c>
      <c r="B486" s="16" t="s">
        <v>306</v>
      </c>
      <c r="C486" s="13">
        <v>717002</v>
      </c>
      <c r="D486" s="16" t="s">
        <v>305</v>
      </c>
      <c r="E486" s="16"/>
      <c r="F486" s="27"/>
      <c r="G486" s="162">
        <v>1</v>
      </c>
      <c r="H486" s="162">
        <v>0</v>
      </c>
      <c r="I486" s="162">
        <v>0</v>
      </c>
    </row>
    <row r="487" spans="1:9" ht="13.5" thickBot="1">
      <c r="A487" s="106" t="s">
        <v>317</v>
      </c>
      <c r="B487" s="16" t="s">
        <v>81</v>
      </c>
      <c r="C487" s="13">
        <v>717002</v>
      </c>
      <c r="D487" s="16" t="s">
        <v>282</v>
      </c>
      <c r="E487" s="16"/>
      <c r="F487" s="27"/>
      <c r="G487" s="162">
        <v>3000</v>
      </c>
      <c r="H487" s="162">
        <v>0</v>
      </c>
      <c r="I487" s="162">
        <v>0</v>
      </c>
    </row>
    <row r="488" spans="1:9" ht="13.5" thickBot="1">
      <c r="A488" s="19" t="s">
        <v>212</v>
      </c>
      <c r="B488" s="74"/>
      <c r="C488" s="26"/>
      <c r="D488" s="26"/>
      <c r="E488" s="26"/>
      <c r="F488" s="26"/>
      <c r="G488" s="96">
        <f>SUM(G484:G487)</f>
        <v>6001</v>
      </c>
      <c r="H488" s="96">
        <f>SUM(H484:H487)</f>
        <v>3011</v>
      </c>
      <c r="I488" s="96">
        <f>SUM(I484:I487)</f>
        <v>3011</v>
      </c>
    </row>
    <row r="489" spans="1:9" ht="13.5" thickBot="1">
      <c r="A489" s="19"/>
      <c r="B489" s="26"/>
      <c r="C489" s="26"/>
      <c r="D489" s="26"/>
      <c r="E489" s="26"/>
      <c r="F489" s="26"/>
      <c r="G489" s="101"/>
      <c r="H489" s="235"/>
      <c r="I489" s="235"/>
    </row>
    <row r="490" spans="1:9" ht="13.5" thickBot="1">
      <c r="A490" s="56" t="s">
        <v>213</v>
      </c>
      <c r="B490" s="57"/>
      <c r="C490" s="57"/>
      <c r="D490" s="57"/>
      <c r="E490" s="57"/>
      <c r="F490" s="57"/>
      <c r="G490" s="92">
        <f>SUM(G488)</f>
        <v>6001</v>
      </c>
      <c r="H490" s="92">
        <f>SUM(H488)</f>
        <v>3011</v>
      </c>
      <c r="I490" s="92">
        <f>SUM(I488)</f>
        <v>3011</v>
      </c>
    </row>
    <row r="493" spans="1:9" ht="13.5" thickBot="1">
      <c r="A493" s="4"/>
      <c r="B493" s="4"/>
      <c r="C493" s="4"/>
      <c r="D493" s="4"/>
      <c r="E493" s="4"/>
      <c r="F493" s="4"/>
      <c r="G493" s="79"/>
      <c r="H493" s="140"/>
      <c r="I493" s="86"/>
    </row>
    <row r="494" spans="1:9" ht="18.75" thickBot="1">
      <c r="A494" s="399" t="s">
        <v>214</v>
      </c>
      <c r="B494" s="402"/>
      <c r="C494" s="402"/>
      <c r="D494" s="402"/>
      <c r="E494" s="402"/>
      <c r="F494" s="402"/>
      <c r="G494" s="402"/>
      <c r="H494" s="402"/>
      <c r="I494" s="403"/>
    </row>
    <row r="495" spans="1:10" ht="12.75">
      <c r="A495" s="396" t="s">
        <v>136</v>
      </c>
      <c r="B495" s="404" t="s">
        <v>22</v>
      </c>
      <c r="C495" s="405"/>
      <c r="D495" s="405"/>
      <c r="E495" s="405"/>
      <c r="F495" s="405"/>
      <c r="G495" s="301" t="s">
        <v>245</v>
      </c>
      <c r="H495" s="277" t="s">
        <v>268</v>
      </c>
      <c r="I495" s="278" t="s">
        <v>327</v>
      </c>
      <c r="J495" s="86"/>
    </row>
    <row r="496" spans="1:9" ht="26.25" thickBot="1">
      <c r="A496" s="397"/>
      <c r="B496" s="406"/>
      <c r="C496" s="407"/>
      <c r="D496" s="407"/>
      <c r="E496" s="407"/>
      <c r="F496" s="407"/>
      <c r="G496" s="302" t="s">
        <v>247</v>
      </c>
      <c r="H496" s="154" t="s">
        <v>256</v>
      </c>
      <c r="I496" s="148" t="s">
        <v>260</v>
      </c>
    </row>
    <row r="498" spans="1:9" ht="14.25">
      <c r="A498" s="64" t="s">
        <v>215</v>
      </c>
      <c r="B498" s="65"/>
      <c r="C498" s="65"/>
      <c r="D498" s="65"/>
      <c r="E498" s="65"/>
      <c r="F498" s="65"/>
      <c r="G498" s="81"/>
      <c r="H498" s="155"/>
      <c r="I498" s="65"/>
    </row>
    <row r="499" spans="1:8" ht="12.75">
      <c r="A499" s="32"/>
      <c r="B499" s="32"/>
      <c r="C499" s="32"/>
      <c r="D499" s="32"/>
      <c r="E499" s="32"/>
      <c r="F499" s="259"/>
      <c r="G499" s="83"/>
      <c r="H499" s="143"/>
    </row>
    <row r="500" spans="1:9" ht="12.75">
      <c r="A500" s="106">
        <v>14977</v>
      </c>
      <c r="B500" s="85" t="s">
        <v>226</v>
      </c>
      <c r="C500" s="85"/>
      <c r="D500" s="221"/>
      <c r="E500" s="221"/>
      <c r="F500" s="266"/>
      <c r="G500" s="105"/>
      <c r="H500" s="169"/>
      <c r="I500" s="169"/>
    </row>
    <row r="501" spans="1:9" ht="12.75">
      <c r="A501" s="106">
        <v>14977</v>
      </c>
      <c r="B501" s="13" t="s">
        <v>226</v>
      </c>
      <c r="C501" s="85"/>
      <c r="D501" s="38"/>
      <c r="E501" s="221"/>
      <c r="F501" s="266"/>
      <c r="G501" s="105"/>
      <c r="H501" s="169"/>
      <c r="I501" s="169"/>
    </row>
    <row r="502" spans="1:9" ht="12.75">
      <c r="A502" s="224" t="s">
        <v>286</v>
      </c>
      <c r="B502" s="33" t="s">
        <v>226</v>
      </c>
      <c r="C502" s="189"/>
      <c r="D502" s="267"/>
      <c r="E502" s="268"/>
      <c r="F502" s="269"/>
      <c r="G502" s="87"/>
      <c r="H502" s="225"/>
      <c r="I502" s="225"/>
    </row>
    <row r="503" spans="1:9" ht="12.75">
      <c r="A503" s="224" t="s">
        <v>307</v>
      </c>
      <c r="B503" s="33" t="s">
        <v>226</v>
      </c>
      <c r="C503" s="189">
        <v>821004</v>
      </c>
      <c r="D503" s="30" t="s">
        <v>285</v>
      </c>
      <c r="E503" s="32"/>
      <c r="F503" s="34"/>
      <c r="G503" s="225">
        <v>0</v>
      </c>
      <c r="H503" s="225">
        <v>0</v>
      </c>
      <c r="I503" s="225">
        <v>0</v>
      </c>
    </row>
    <row r="504" spans="1:9" ht="12.75">
      <c r="A504" s="106" t="s">
        <v>308</v>
      </c>
      <c r="B504" s="13" t="s">
        <v>226</v>
      </c>
      <c r="C504" s="85">
        <v>821004</v>
      </c>
      <c r="D504" s="27" t="s">
        <v>284</v>
      </c>
      <c r="E504" s="14"/>
      <c r="F504" s="28"/>
      <c r="G504" s="225">
        <v>0</v>
      </c>
      <c r="H504" s="169">
        <v>0</v>
      </c>
      <c r="I504" s="169">
        <v>0</v>
      </c>
    </row>
    <row r="505" spans="1:9" ht="13.5" thickBot="1">
      <c r="A505" s="246">
        <v>15036</v>
      </c>
      <c r="B505" s="129" t="s">
        <v>226</v>
      </c>
      <c r="C505" s="129">
        <v>821005</v>
      </c>
      <c r="D505" s="230" t="s">
        <v>289</v>
      </c>
      <c r="E505" s="8"/>
      <c r="F505" s="84"/>
      <c r="G505" s="162">
        <f>(12*506)+(12*175)</f>
        <v>8172</v>
      </c>
      <c r="H505" s="162">
        <f>(12*506)+(12*175)</f>
        <v>8172</v>
      </c>
      <c r="I505" s="162">
        <f>(12*506)+(12*175)</f>
        <v>8172</v>
      </c>
    </row>
    <row r="506" spans="1:9" ht="13.5" thickBot="1">
      <c r="A506" s="229" t="s">
        <v>225</v>
      </c>
      <c r="B506" s="227"/>
      <c r="C506" s="227"/>
      <c r="D506" s="8"/>
      <c r="E506" s="8"/>
      <c r="F506" s="84"/>
      <c r="G506" s="233">
        <f>SUM(G500:G505)</f>
        <v>8172</v>
      </c>
      <c r="H506" s="233">
        <f>SUM(H500:H505)</f>
        <v>8172</v>
      </c>
      <c r="I506" s="233">
        <f>SUM(I500:I505)</f>
        <v>8172</v>
      </c>
    </row>
    <row r="507" spans="1:9" ht="13.5" thickBot="1">
      <c r="A507" s="226"/>
      <c r="B507" s="227"/>
      <c r="C507" s="227"/>
      <c r="D507" s="8"/>
      <c r="F507" s="8"/>
      <c r="G507" s="231"/>
      <c r="H507" s="236"/>
      <c r="I507" s="236"/>
    </row>
    <row r="508" spans="1:9" ht="13.5" thickBot="1">
      <c r="A508" s="56" t="s">
        <v>216</v>
      </c>
      <c r="B508" s="57"/>
      <c r="C508" s="57"/>
      <c r="D508" s="57"/>
      <c r="E508" s="57"/>
      <c r="F508" s="57"/>
      <c r="G508" s="100">
        <f>SUM(G506)</f>
        <v>8172</v>
      </c>
      <c r="H508" s="233">
        <f>SUM(H506)</f>
        <v>8172</v>
      </c>
      <c r="I508" s="233">
        <f>SUM(I506)</f>
        <v>8172</v>
      </c>
    </row>
    <row r="509" spans="8:9" ht="12.75">
      <c r="H509" s="153"/>
      <c r="I509" s="153"/>
    </row>
    <row r="510" ht="12.75">
      <c r="I510" s="145"/>
    </row>
    <row r="511" spans="1:9" ht="15.75">
      <c r="A511" s="69" t="s">
        <v>217</v>
      </c>
      <c r="B511" s="70"/>
      <c r="C511" s="70"/>
      <c r="D511" s="70"/>
      <c r="E511" s="70"/>
      <c r="F511" s="70"/>
      <c r="G511" s="186">
        <f>G164+G181+G205+G228+G251+G356+G379+G418+G458+G476+G490+G508</f>
        <v>195287.6666666667</v>
      </c>
      <c r="H511" s="167">
        <f>H164+H181+H205+H228+H251+H356+H379+H418+H458+H476+H490+H508</f>
        <v>164290</v>
      </c>
      <c r="I511" s="167">
        <f>I164+I181+I205+I228+I251+I356+I379+I418+I458+I476+I490+I508</f>
        <v>164290</v>
      </c>
    </row>
    <row r="513" ht="12.75">
      <c r="G513" s="80" t="s">
        <v>4</v>
      </c>
    </row>
    <row r="514" spans="6:10" ht="12.75">
      <c r="F514" s="318" t="s">
        <v>314</v>
      </c>
      <c r="G514" s="274">
        <f>G53</f>
        <v>186982.66666666666</v>
      </c>
      <c r="H514" s="274">
        <f>H53</f>
        <v>176290</v>
      </c>
      <c r="I514" s="274">
        <f>I53</f>
        <v>182962</v>
      </c>
      <c r="J514" s="86"/>
    </row>
    <row r="515" spans="6:10" ht="12.75">
      <c r="F515" s="318" t="s">
        <v>325</v>
      </c>
      <c r="G515" s="273">
        <f>G511</f>
        <v>195287.6666666667</v>
      </c>
      <c r="H515" s="273">
        <f>H511</f>
        <v>164290</v>
      </c>
      <c r="I515" s="273">
        <f>I511</f>
        <v>164290</v>
      </c>
      <c r="J515" s="86"/>
    </row>
    <row r="516" spans="6:9" ht="12.75">
      <c r="F516" s="318" t="s">
        <v>313</v>
      </c>
      <c r="G516" s="272">
        <f>G514-G511</f>
        <v>-8305.00000000003</v>
      </c>
      <c r="H516" s="272">
        <f>H514-H511</f>
        <v>12000</v>
      </c>
      <c r="I516" s="272">
        <f>I514-I511</f>
        <v>18672</v>
      </c>
    </row>
    <row r="517" ht="12.75">
      <c r="F517" t="s">
        <v>298</v>
      </c>
    </row>
    <row r="518" spans="1:6" ht="12.75">
      <c r="A518" t="s">
        <v>296</v>
      </c>
      <c r="F518" t="s">
        <v>299</v>
      </c>
    </row>
    <row r="519" ht="12.75">
      <c r="A519" t="s">
        <v>297</v>
      </c>
    </row>
    <row r="521" spans="1:6" ht="12.75">
      <c r="A521" t="s">
        <v>129</v>
      </c>
      <c r="F521" t="s">
        <v>326</v>
      </c>
    </row>
    <row r="523" ht="13.5" thickBot="1">
      <c r="A523" t="s">
        <v>290</v>
      </c>
    </row>
    <row r="524" spans="1:10" ht="13.5" thickBot="1">
      <c r="A524" t="s">
        <v>291</v>
      </c>
      <c r="J524" s="74"/>
    </row>
    <row r="533" spans="1:6" ht="15.75">
      <c r="A533" s="60"/>
      <c r="B533" s="60"/>
      <c r="C533" s="61"/>
      <c r="E533" s="61"/>
      <c r="F533" s="61"/>
    </row>
    <row r="534" spans="1:6" ht="15">
      <c r="A534" s="197"/>
      <c r="B534" s="398"/>
      <c r="C534" s="398"/>
      <c r="D534" s="197"/>
      <c r="E534" s="398"/>
      <c r="F534" s="398"/>
    </row>
    <row r="535" spans="1:6" ht="15.75">
      <c r="A535" s="412"/>
      <c r="B535" s="412"/>
      <c r="C535" s="412"/>
      <c r="D535" s="412"/>
      <c r="E535" s="412"/>
      <c r="F535" s="412"/>
    </row>
    <row r="536" spans="1:6" ht="15.75">
      <c r="A536" s="412"/>
      <c r="B536" s="412"/>
      <c r="C536" s="412"/>
      <c r="D536" s="412"/>
      <c r="E536" s="412"/>
      <c r="F536" s="412"/>
    </row>
    <row r="537" spans="1:6" ht="15">
      <c r="A537" s="398"/>
      <c r="B537" s="398"/>
      <c r="C537" s="398"/>
      <c r="D537" s="398"/>
      <c r="E537" s="197"/>
      <c r="F537" s="197"/>
    </row>
    <row r="538" spans="1:6" ht="15">
      <c r="A538" s="197"/>
      <c r="B538" s="197"/>
      <c r="C538" s="398"/>
      <c r="D538" s="398"/>
      <c r="E538" s="197"/>
      <c r="F538" s="197"/>
    </row>
    <row r="539" spans="1:6" ht="15">
      <c r="A539" s="197"/>
      <c r="B539" s="197"/>
      <c r="C539" s="398"/>
      <c r="D539" s="398"/>
      <c r="E539" s="197"/>
      <c r="F539" s="197"/>
    </row>
    <row r="540" spans="1:6" ht="15">
      <c r="A540" s="198"/>
      <c r="B540" s="199"/>
      <c r="C540" s="411"/>
      <c r="D540" s="411"/>
      <c r="E540" s="199"/>
      <c r="F540" s="200"/>
    </row>
    <row r="541" spans="1:6" ht="12.75">
      <c r="A541" s="408"/>
      <c r="B541" s="409"/>
      <c r="C541" s="410"/>
      <c r="D541" s="410"/>
      <c r="E541" s="410"/>
      <c r="F541" s="201"/>
    </row>
    <row r="542" spans="1:6" ht="12.75">
      <c r="A542" s="408"/>
      <c r="B542" s="409"/>
      <c r="C542" s="409"/>
      <c r="D542" s="409"/>
      <c r="E542" s="409"/>
      <c r="F542" s="201"/>
    </row>
    <row r="543" spans="1:6" ht="12.75">
      <c r="A543" s="202"/>
      <c r="B543" s="203"/>
      <c r="C543" s="410"/>
      <c r="D543" s="410"/>
      <c r="E543" s="204"/>
      <c r="F543" s="201"/>
    </row>
    <row r="544" spans="1:6" ht="15">
      <c r="A544" s="202"/>
      <c r="B544" s="203"/>
      <c r="C544" s="410"/>
      <c r="D544" s="410"/>
      <c r="E544" s="205"/>
      <c r="F544" s="206"/>
    </row>
    <row r="545" spans="1:6" ht="15">
      <c r="A545" s="202"/>
      <c r="B545" s="203"/>
      <c r="C545" s="410"/>
      <c r="D545" s="410"/>
      <c r="E545" s="205"/>
      <c r="F545" s="201"/>
    </row>
    <row r="546" spans="1:6" ht="12.75">
      <c r="A546" s="425"/>
      <c r="B546" s="426"/>
      <c r="C546" s="409"/>
      <c r="D546" s="409"/>
      <c r="E546" s="203"/>
      <c r="F546" s="206"/>
    </row>
    <row r="547" spans="1:6" ht="15">
      <c r="A547" s="202"/>
      <c r="B547" s="205"/>
      <c r="C547" s="409"/>
      <c r="D547" s="409"/>
      <c r="E547" s="203"/>
      <c r="F547" s="207"/>
    </row>
    <row r="548" spans="1:6" ht="15">
      <c r="A548" s="202"/>
      <c r="B548" s="205"/>
      <c r="C548" s="424"/>
      <c r="D548" s="424"/>
      <c r="E548" s="205"/>
      <c r="F548" s="208"/>
    </row>
    <row r="549" spans="1:6" ht="15">
      <c r="A549" s="202"/>
      <c r="B549" s="205"/>
      <c r="C549" s="428"/>
      <c r="D549" s="428"/>
      <c r="E549" s="205"/>
      <c r="F549" s="201"/>
    </row>
    <row r="550" spans="1:6" ht="15">
      <c r="A550" s="408"/>
      <c r="B550" s="409"/>
      <c r="C550" s="424"/>
      <c r="D550" s="424"/>
      <c r="E550" s="205"/>
      <c r="F550" s="201"/>
    </row>
    <row r="551" spans="1:6" ht="15">
      <c r="A551" s="408"/>
      <c r="B551" s="409"/>
      <c r="C551" s="424"/>
      <c r="D551" s="424"/>
      <c r="E551" s="205"/>
      <c r="F551" s="208"/>
    </row>
    <row r="552" spans="1:6" ht="15">
      <c r="A552" s="202"/>
      <c r="B552" s="205"/>
      <c r="C552" s="409"/>
      <c r="D552" s="409"/>
      <c r="E552" s="203"/>
      <c r="F552" s="206"/>
    </row>
    <row r="553" spans="1:6" ht="15">
      <c r="A553" s="425"/>
      <c r="B553" s="426"/>
      <c r="C553" s="429"/>
      <c r="D553" s="429"/>
      <c r="E553" s="205"/>
      <c r="F553" s="207"/>
    </row>
    <row r="554" spans="1:6" ht="15">
      <c r="A554" s="202"/>
      <c r="B554" s="205"/>
      <c r="C554" s="429"/>
      <c r="D554" s="429"/>
      <c r="E554" s="205"/>
      <c r="F554" s="207"/>
    </row>
    <row r="555" spans="1:6" ht="15">
      <c r="A555" s="202"/>
      <c r="B555" s="205"/>
      <c r="C555" s="427"/>
      <c r="D555" s="427"/>
      <c r="E555" s="205"/>
      <c r="F555" s="208"/>
    </row>
    <row r="556" spans="1:6" ht="15">
      <c r="A556" s="408"/>
      <c r="B556" s="409"/>
      <c r="C556" s="432"/>
      <c r="D556" s="432"/>
      <c r="E556" s="205"/>
      <c r="F556" s="201"/>
    </row>
    <row r="557" spans="1:6" ht="12.75">
      <c r="A557" s="408"/>
      <c r="B557" s="409"/>
      <c r="C557" s="410"/>
      <c r="D557" s="410"/>
      <c r="E557" s="429"/>
      <c r="F557" s="430"/>
    </row>
    <row r="558" spans="1:6" ht="12.75">
      <c r="A558" s="408"/>
      <c r="B558" s="409"/>
      <c r="C558" s="410"/>
      <c r="D558" s="410"/>
      <c r="E558" s="429"/>
      <c r="F558" s="430"/>
    </row>
    <row r="559" spans="1:6" ht="12.75">
      <c r="A559" s="408"/>
      <c r="B559" s="409"/>
      <c r="C559" s="424"/>
      <c r="D559" s="424"/>
      <c r="E559" s="429"/>
      <c r="F559" s="431"/>
    </row>
    <row r="560" spans="1:6" ht="12.75">
      <c r="A560" s="408"/>
      <c r="B560" s="409"/>
      <c r="C560" s="424"/>
      <c r="D560" s="424"/>
      <c r="E560" s="429"/>
      <c r="F560" s="431"/>
    </row>
    <row r="561" spans="1:6" ht="15">
      <c r="A561" s="202"/>
      <c r="B561" s="205"/>
      <c r="C561" s="409"/>
      <c r="D561" s="409"/>
      <c r="E561" s="203"/>
      <c r="F561" s="206"/>
    </row>
    <row r="562" spans="1:6" ht="15">
      <c r="A562" s="434"/>
      <c r="B562" s="435"/>
      <c r="C562" s="436"/>
      <c r="D562" s="436"/>
      <c r="E562" s="209"/>
      <c r="F562" s="210"/>
    </row>
    <row r="563" spans="1:6" ht="15">
      <c r="A563" s="197"/>
      <c r="B563" s="197"/>
      <c r="C563" s="437"/>
      <c r="D563" s="437"/>
      <c r="E563" s="197"/>
      <c r="F563" s="197"/>
    </row>
    <row r="564" spans="1:6" ht="15">
      <c r="A564" s="196"/>
      <c r="B564" s="196"/>
      <c r="C564" s="433"/>
      <c r="D564" s="433"/>
      <c r="E564" s="196"/>
      <c r="F564" s="196"/>
    </row>
    <row r="565" spans="1:6" ht="15">
      <c r="A565" s="196"/>
      <c r="B565" s="196"/>
      <c r="C565" s="433"/>
      <c r="D565" s="433"/>
      <c r="E565" s="196"/>
      <c r="F565" s="196"/>
    </row>
  </sheetData>
  <sheetProtection/>
  <mergeCells count="93">
    <mergeCell ref="C564:D564"/>
    <mergeCell ref="C565:D565"/>
    <mergeCell ref="C561:D561"/>
    <mergeCell ref="A562:B562"/>
    <mergeCell ref="C562:D562"/>
    <mergeCell ref="C563:D563"/>
    <mergeCell ref="A557:B558"/>
    <mergeCell ref="C557:D558"/>
    <mergeCell ref="E557:E558"/>
    <mergeCell ref="F557:F558"/>
    <mergeCell ref="A559:B560"/>
    <mergeCell ref="C559:D560"/>
    <mergeCell ref="E559:E560"/>
    <mergeCell ref="F559:F560"/>
    <mergeCell ref="C552:D552"/>
    <mergeCell ref="A553:B553"/>
    <mergeCell ref="C553:D553"/>
    <mergeCell ref="C554:D554"/>
    <mergeCell ref="C555:D555"/>
    <mergeCell ref="A556:B556"/>
    <mergeCell ref="C556:D556"/>
    <mergeCell ref="C548:D548"/>
    <mergeCell ref="C549:D549"/>
    <mergeCell ref="A550:B550"/>
    <mergeCell ref="C550:D550"/>
    <mergeCell ref="A551:B551"/>
    <mergeCell ref="C551:D551"/>
    <mergeCell ref="C543:D543"/>
    <mergeCell ref="C544:D544"/>
    <mergeCell ref="C545:D545"/>
    <mergeCell ref="A546:B546"/>
    <mergeCell ref="C546:D546"/>
    <mergeCell ref="C547:D547"/>
    <mergeCell ref="C538:D538"/>
    <mergeCell ref="C539:D539"/>
    <mergeCell ref="C540:D540"/>
    <mergeCell ref="A541:B542"/>
    <mergeCell ref="C541:E541"/>
    <mergeCell ref="C542:E542"/>
    <mergeCell ref="B534:C534"/>
    <mergeCell ref="E534:F534"/>
    <mergeCell ref="A535:F535"/>
    <mergeCell ref="A536:F536"/>
    <mergeCell ref="A537:B537"/>
    <mergeCell ref="C537:D537"/>
    <mergeCell ref="A478:I478"/>
    <mergeCell ref="A479:A480"/>
    <mergeCell ref="B479:F480"/>
    <mergeCell ref="A494:I494"/>
    <mergeCell ref="A495:A496"/>
    <mergeCell ref="B495:F496"/>
    <mergeCell ref="A425:I425"/>
    <mergeCell ref="A426:A427"/>
    <mergeCell ref="B426:F427"/>
    <mergeCell ref="A460:I460"/>
    <mergeCell ref="A461:A462"/>
    <mergeCell ref="B461:F462"/>
    <mergeCell ref="A363:I363"/>
    <mergeCell ref="A364:A365"/>
    <mergeCell ref="B364:F365"/>
    <mergeCell ref="A382:I382"/>
    <mergeCell ref="A383:A384"/>
    <mergeCell ref="B383:F384"/>
    <mergeCell ref="A232:A233"/>
    <mergeCell ref="B232:F233"/>
    <mergeCell ref="A254:I254"/>
    <mergeCell ref="A255:A256"/>
    <mergeCell ref="B255:F256"/>
    <mergeCell ref="A278:C278"/>
    <mergeCell ref="A185:A186"/>
    <mergeCell ref="B185:F186"/>
    <mergeCell ref="A208:I208"/>
    <mergeCell ref="A209:A210"/>
    <mergeCell ref="B209:F210"/>
    <mergeCell ref="A231:I231"/>
    <mergeCell ref="D120:F120"/>
    <mergeCell ref="A166:I166"/>
    <mergeCell ref="A167:A168"/>
    <mergeCell ref="B167:F168"/>
    <mergeCell ref="A177:D177"/>
    <mergeCell ref="A184:I184"/>
    <mergeCell ref="A75:I75"/>
    <mergeCell ref="A76:A77"/>
    <mergeCell ref="B76:F77"/>
    <mergeCell ref="D81:F81"/>
    <mergeCell ref="D82:F82"/>
    <mergeCell ref="D83:F83"/>
    <mergeCell ref="A1:H1"/>
    <mergeCell ref="A3:A4"/>
    <mergeCell ref="B3:F4"/>
    <mergeCell ref="A38:A39"/>
    <mergeCell ref="B38:F39"/>
    <mergeCell ref="A74:H7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65"/>
  <sheetViews>
    <sheetView zoomScalePageLayoutView="0" workbookViewId="0" topLeftCell="A508">
      <selection activeCell="C13" sqref="C13"/>
    </sheetView>
  </sheetViews>
  <sheetFormatPr defaultColWidth="9.00390625" defaultRowHeight="12.75"/>
  <cols>
    <col min="1" max="1" width="14.75390625" style="0" customWidth="1"/>
    <col min="2" max="2" width="11.00390625" style="0" customWidth="1"/>
    <col min="3" max="3" width="9.375" style="0" customWidth="1"/>
    <col min="4" max="4" width="3.75390625" style="0" customWidth="1"/>
    <col min="5" max="5" width="5.75390625" style="0" customWidth="1"/>
    <col min="6" max="6" width="24.00390625" style="0" customWidth="1"/>
    <col min="7" max="7" width="18.00390625" style="80" customWidth="1"/>
    <col min="8" max="8" width="16.00390625" style="145" customWidth="1"/>
    <col min="9" max="9" width="13.25390625" style="0" customWidth="1"/>
  </cols>
  <sheetData>
    <row r="1" spans="1:10" s="185" customFormat="1" ht="26.25">
      <c r="A1" s="438" t="s">
        <v>309</v>
      </c>
      <c r="B1" s="438"/>
      <c r="C1" s="438"/>
      <c r="D1" s="438"/>
      <c r="E1" s="438"/>
      <c r="F1" s="438"/>
      <c r="G1" s="438"/>
      <c r="H1" s="438"/>
      <c r="I1" s="184"/>
      <c r="J1" s="184"/>
    </row>
    <row r="2" spans="1:8" ht="13.5" thickBot="1">
      <c r="A2" s="68"/>
      <c r="B2" s="68"/>
      <c r="C2" s="68"/>
      <c r="D2" s="68"/>
      <c r="E2" s="68"/>
      <c r="F2" s="68"/>
      <c r="G2" s="78"/>
      <c r="H2" s="146"/>
    </row>
    <row r="3" spans="1:9" ht="12.75">
      <c r="A3" s="418" t="s">
        <v>136</v>
      </c>
      <c r="B3" s="419" t="s">
        <v>22</v>
      </c>
      <c r="C3" s="420"/>
      <c r="D3" s="420"/>
      <c r="E3" s="420"/>
      <c r="F3" s="420"/>
      <c r="G3" s="286" t="s">
        <v>245</v>
      </c>
      <c r="H3" s="283" t="s">
        <v>268</v>
      </c>
      <c r="I3" s="147" t="s">
        <v>327</v>
      </c>
    </row>
    <row r="4" spans="1:9" ht="27" customHeight="1" thickBot="1">
      <c r="A4" s="397"/>
      <c r="B4" s="406"/>
      <c r="C4" s="407"/>
      <c r="D4" s="407"/>
      <c r="E4" s="407"/>
      <c r="F4" s="407"/>
      <c r="G4" s="287" t="s">
        <v>249</v>
      </c>
      <c r="H4" s="284" t="s">
        <v>246</v>
      </c>
      <c r="I4" s="168" t="s">
        <v>246</v>
      </c>
    </row>
    <row r="5" spans="1:9" ht="12.75">
      <c r="A5" s="46"/>
      <c r="B5" s="4"/>
      <c r="C5" s="47"/>
      <c r="D5" s="4"/>
      <c r="E5" s="4"/>
      <c r="F5" s="4"/>
      <c r="G5" s="285"/>
      <c r="H5" s="141"/>
      <c r="I5" s="141"/>
    </row>
    <row r="6" spans="1:9" ht="12.75">
      <c r="A6" s="48" t="s">
        <v>1</v>
      </c>
      <c r="B6" s="16"/>
      <c r="C6" s="14"/>
      <c r="D6" s="14"/>
      <c r="E6" s="14"/>
      <c r="F6" s="14"/>
      <c r="G6" s="282"/>
      <c r="H6" s="139"/>
      <c r="I6" s="139"/>
    </row>
    <row r="7" spans="1:9" ht="12.75">
      <c r="A7" s="247" t="s">
        <v>227</v>
      </c>
      <c r="B7" s="13">
        <v>312001</v>
      </c>
      <c r="C7" s="14" t="s">
        <v>2</v>
      </c>
      <c r="D7" s="14"/>
      <c r="E7" s="14"/>
      <c r="F7" s="14"/>
      <c r="G7" s="282">
        <f>((20593/12)*3)+4000</f>
        <v>9148.25</v>
      </c>
      <c r="H7" s="177">
        <v>12000</v>
      </c>
      <c r="I7" s="177">
        <v>12000</v>
      </c>
    </row>
    <row r="8" spans="1:9" ht="12.75">
      <c r="A8" s="17" t="s">
        <v>3</v>
      </c>
      <c r="B8" s="13" t="s">
        <v>4</v>
      </c>
      <c r="C8" s="14"/>
      <c r="D8" s="14"/>
      <c r="E8" s="14"/>
      <c r="F8" s="14"/>
      <c r="G8" s="282"/>
      <c r="H8" s="171"/>
      <c r="I8" s="171"/>
    </row>
    <row r="9" spans="1:9" ht="12.75">
      <c r="A9" s="5" t="s">
        <v>0</v>
      </c>
      <c r="B9" s="9"/>
      <c r="C9" s="4"/>
      <c r="D9" s="4"/>
      <c r="E9" s="4"/>
      <c r="F9" s="4"/>
      <c r="G9" s="282"/>
      <c r="H9" s="171"/>
      <c r="I9" s="171"/>
    </row>
    <row r="10" spans="1:9" ht="12.75">
      <c r="A10" s="17">
        <v>14977</v>
      </c>
      <c r="B10" s="13">
        <v>111003</v>
      </c>
      <c r="C10" s="14" t="s">
        <v>5</v>
      </c>
      <c r="D10" s="14"/>
      <c r="E10" s="14"/>
      <c r="F10" s="14"/>
      <c r="G10" s="282">
        <v>109399</v>
      </c>
      <c r="H10" s="171">
        <v>99000</v>
      </c>
      <c r="I10" s="171">
        <v>99000</v>
      </c>
    </row>
    <row r="11" spans="1:9" ht="12.75">
      <c r="A11" s="12"/>
      <c r="B11" s="16"/>
      <c r="C11" s="14"/>
      <c r="D11" s="14"/>
      <c r="E11" s="14"/>
      <c r="F11" s="14"/>
      <c r="G11" s="282"/>
      <c r="H11" s="171"/>
      <c r="I11" s="171"/>
    </row>
    <row r="12" spans="1:9" ht="12.75">
      <c r="A12" s="5" t="s">
        <v>6</v>
      </c>
      <c r="B12" s="42"/>
      <c r="C12" s="32"/>
      <c r="D12" s="4"/>
      <c r="E12" s="4"/>
      <c r="F12" s="4"/>
      <c r="G12" s="282"/>
      <c r="H12" s="171"/>
      <c r="I12" s="171"/>
    </row>
    <row r="13" spans="1:9" ht="12.75">
      <c r="A13" s="17">
        <v>14977</v>
      </c>
      <c r="B13" s="13">
        <v>121001</v>
      </c>
      <c r="C13" s="14" t="s">
        <v>7</v>
      </c>
      <c r="D13" s="14"/>
      <c r="E13" s="14"/>
      <c r="F13" s="14"/>
      <c r="G13" s="282">
        <v>27800</v>
      </c>
      <c r="H13" s="171">
        <f>G13*1.2</f>
        <v>33360</v>
      </c>
      <c r="I13" s="171">
        <f>H13*1.2</f>
        <v>40032</v>
      </c>
    </row>
    <row r="14" spans="1:9" ht="12.75">
      <c r="A14" s="17">
        <v>14977</v>
      </c>
      <c r="B14" s="13">
        <v>121002</v>
      </c>
      <c r="C14" s="14" t="s">
        <v>8</v>
      </c>
      <c r="D14" s="14"/>
      <c r="E14" s="14"/>
      <c r="F14" s="14"/>
      <c r="G14" s="282">
        <v>11700</v>
      </c>
      <c r="H14" s="171">
        <v>15200</v>
      </c>
      <c r="I14" s="171">
        <v>15200</v>
      </c>
    </row>
    <row r="15" spans="1:9" ht="12.75">
      <c r="A15" s="17">
        <v>14977</v>
      </c>
      <c r="B15" s="328">
        <v>121003</v>
      </c>
      <c r="C15" s="127" t="s">
        <v>328</v>
      </c>
      <c r="D15" s="38"/>
      <c r="E15" s="221"/>
      <c r="F15" s="14"/>
      <c r="G15" s="282">
        <v>100</v>
      </c>
      <c r="H15" s="172">
        <v>100</v>
      </c>
      <c r="I15" s="172">
        <v>100</v>
      </c>
    </row>
    <row r="16" spans="1:9" ht="12.75">
      <c r="A16" s="3"/>
      <c r="B16" s="9"/>
      <c r="C16" s="4"/>
      <c r="D16" s="4"/>
      <c r="E16" s="4"/>
      <c r="F16" s="4"/>
      <c r="G16" s="282"/>
      <c r="H16" s="172"/>
      <c r="I16" s="172"/>
    </row>
    <row r="17" spans="1:9" ht="12.75">
      <c r="A17" s="40" t="s">
        <v>9</v>
      </c>
      <c r="B17" s="16"/>
      <c r="C17" s="16"/>
      <c r="D17" s="16"/>
      <c r="E17" s="16"/>
      <c r="F17" s="16"/>
      <c r="G17" s="282"/>
      <c r="H17" s="162"/>
      <c r="I17" s="162"/>
    </row>
    <row r="18" spans="1:9" ht="12.75">
      <c r="A18" s="17">
        <v>14977</v>
      </c>
      <c r="B18" s="13">
        <v>133001</v>
      </c>
      <c r="C18" s="14" t="s">
        <v>10</v>
      </c>
      <c r="D18" s="14"/>
      <c r="E18" s="14"/>
      <c r="F18" s="14"/>
      <c r="G18" s="282">
        <v>350</v>
      </c>
      <c r="H18" s="171">
        <v>350</v>
      </c>
      <c r="I18" s="171">
        <v>350</v>
      </c>
    </row>
    <row r="19" spans="1:9" ht="12.75">
      <c r="A19" s="17">
        <v>14977</v>
      </c>
      <c r="B19" s="13">
        <v>133012</v>
      </c>
      <c r="C19" s="14" t="s">
        <v>11</v>
      </c>
      <c r="D19" s="14"/>
      <c r="E19" s="14"/>
      <c r="F19" s="14"/>
      <c r="G19" s="282">
        <v>160</v>
      </c>
      <c r="H19" s="171">
        <v>160</v>
      </c>
      <c r="I19" s="171">
        <v>160</v>
      </c>
    </row>
    <row r="20" spans="1:9" ht="12.75">
      <c r="A20" s="7">
        <v>14977</v>
      </c>
      <c r="B20" s="10">
        <v>133013</v>
      </c>
      <c r="C20" s="4" t="s">
        <v>12</v>
      </c>
      <c r="D20" s="4"/>
      <c r="E20" s="4"/>
      <c r="F20" s="4"/>
      <c r="G20" s="288">
        <v>11500</v>
      </c>
      <c r="H20" s="174">
        <v>11500</v>
      </c>
      <c r="I20" s="174">
        <v>11500</v>
      </c>
    </row>
    <row r="21" spans="1:9" ht="12.75">
      <c r="A21" s="12"/>
      <c r="B21" s="16"/>
      <c r="C21" s="14"/>
      <c r="D21" s="14"/>
      <c r="E21" s="14"/>
      <c r="F21" s="14"/>
      <c r="G21" s="282"/>
      <c r="H21" s="171"/>
      <c r="I21" s="171"/>
    </row>
    <row r="22" spans="1:9" ht="12.75">
      <c r="A22" s="5" t="s">
        <v>13</v>
      </c>
      <c r="B22" s="9"/>
      <c r="C22" s="4"/>
      <c r="D22" s="4"/>
      <c r="E22" s="4"/>
      <c r="F22" s="4"/>
      <c r="G22" s="282"/>
      <c r="H22" s="171"/>
      <c r="I22" s="171"/>
    </row>
    <row r="23" spans="1:9" ht="12.75">
      <c r="A23" s="18">
        <v>14977</v>
      </c>
      <c r="B23" s="13">
        <v>212002</v>
      </c>
      <c r="C23" s="14" t="s">
        <v>14</v>
      </c>
      <c r="D23" s="14"/>
      <c r="E23" s="14"/>
      <c r="F23" s="14"/>
      <c r="G23" s="282">
        <v>300</v>
      </c>
      <c r="H23" s="171">
        <v>300</v>
      </c>
      <c r="I23" s="171">
        <v>300</v>
      </c>
    </row>
    <row r="24" spans="1:9" ht="12.75">
      <c r="A24" s="17">
        <v>14977</v>
      </c>
      <c r="B24" s="13">
        <v>212003</v>
      </c>
      <c r="C24" s="14" t="s">
        <v>15</v>
      </c>
      <c r="D24" s="14"/>
      <c r="E24" s="14"/>
      <c r="F24" s="14"/>
      <c r="G24" s="288">
        <f>3395+1000</f>
        <v>4395</v>
      </c>
      <c r="H24" s="171">
        <v>1000</v>
      </c>
      <c r="I24" s="171">
        <v>1000</v>
      </c>
    </row>
    <row r="25" spans="1:9" ht="12.75">
      <c r="A25" s="22"/>
      <c r="B25" s="4"/>
      <c r="C25" s="24"/>
      <c r="D25" s="4"/>
      <c r="E25" s="4"/>
      <c r="F25" s="4"/>
      <c r="G25" s="282"/>
      <c r="H25" s="171"/>
      <c r="I25" s="171"/>
    </row>
    <row r="26" spans="1:9" ht="12.75">
      <c r="A26" s="48" t="s">
        <v>16</v>
      </c>
      <c r="B26" s="16"/>
      <c r="C26" s="27"/>
      <c r="D26" s="14"/>
      <c r="E26" s="14"/>
      <c r="F26" s="14"/>
      <c r="G26" s="282"/>
      <c r="H26" s="171"/>
      <c r="I26" s="171"/>
    </row>
    <row r="27" spans="1:9" ht="12.75">
      <c r="A27" s="17">
        <v>14977</v>
      </c>
      <c r="B27" s="13">
        <v>221004</v>
      </c>
      <c r="C27" s="14" t="s">
        <v>17</v>
      </c>
      <c r="D27" s="14"/>
      <c r="E27" s="14"/>
      <c r="F27" s="14"/>
      <c r="G27" s="282">
        <v>300</v>
      </c>
      <c r="H27" s="171">
        <v>300</v>
      </c>
      <c r="I27" s="171">
        <v>300</v>
      </c>
    </row>
    <row r="28" spans="1:9" ht="12.75">
      <c r="A28" s="35">
        <v>14977</v>
      </c>
      <c r="B28" s="33">
        <v>223001</v>
      </c>
      <c r="C28" s="32" t="s">
        <v>269</v>
      </c>
      <c r="D28" s="32"/>
      <c r="E28" s="32"/>
      <c r="F28" s="32"/>
      <c r="G28" s="282">
        <v>1200</v>
      </c>
      <c r="H28" s="171">
        <v>1200</v>
      </c>
      <c r="I28" s="171">
        <v>1200</v>
      </c>
    </row>
    <row r="29" spans="1:9" ht="12.75">
      <c r="A29" s="3"/>
      <c r="B29" s="9"/>
      <c r="C29" s="4" t="s">
        <v>270</v>
      </c>
      <c r="D29" s="4"/>
      <c r="E29" s="4"/>
      <c r="F29" s="4"/>
      <c r="G29" s="282"/>
      <c r="H29" s="171"/>
      <c r="I29" s="171"/>
    </row>
    <row r="30" spans="1:9" ht="12.75">
      <c r="A30" s="18">
        <v>14977</v>
      </c>
      <c r="B30" s="13">
        <v>223002</v>
      </c>
      <c r="C30" s="14" t="s">
        <v>130</v>
      </c>
      <c r="D30" s="14"/>
      <c r="E30" s="14"/>
      <c r="F30" s="14"/>
      <c r="G30" s="282">
        <f>(2000-100)</f>
        <v>1900</v>
      </c>
      <c r="H30" s="171">
        <v>2000</v>
      </c>
      <c r="I30" s="171">
        <v>2000</v>
      </c>
    </row>
    <row r="31" spans="1:9" ht="13.5" thickBot="1">
      <c r="A31" s="49">
        <v>14977</v>
      </c>
      <c r="B31" s="50">
        <v>223003</v>
      </c>
      <c r="C31" s="51" t="s">
        <v>131</v>
      </c>
      <c r="D31" s="52"/>
      <c r="E31" s="52"/>
      <c r="F31" s="52"/>
      <c r="G31" s="304">
        <v>0</v>
      </c>
      <c r="H31" s="175">
        <v>300</v>
      </c>
      <c r="I31" s="175">
        <v>300</v>
      </c>
    </row>
    <row r="32" spans="1:9" ht="12.75">
      <c r="A32" s="62"/>
      <c r="B32" s="6"/>
      <c r="C32" s="4"/>
      <c r="D32" s="4"/>
      <c r="E32" s="4"/>
      <c r="F32" s="251" t="s">
        <v>310</v>
      </c>
      <c r="G32" s="104">
        <f>SUM(G7:G31)</f>
        <v>178252.25</v>
      </c>
      <c r="H32" s="140">
        <f>SUM(H7:H31)</f>
        <v>176770</v>
      </c>
      <c r="I32" s="140">
        <f>SUM(I7:I31)</f>
        <v>183442</v>
      </c>
    </row>
    <row r="33" spans="1:8" ht="12.75">
      <c r="A33" s="63"/>
      <c r="B33" s="6"/>
      <c r="C33" s="4"/>
      <c r="D33" s="4"/>
      <c r="E33" s="4"/>
      <c r="F33" s="4"/>
      <c r="G33" s="4"/>
      <c r="H33" s="140"/>
    </row>
    <row r="34" spans="2:7" ht="12.75">
      <c r="B34" s="4"/>
      <c r="G34"/>
    </row>
    <row r="35" spans="7:8" ht="16.5" customHeight="1">
      <c r="G35" s="4"/>
      <c r="H35" s="140"/>
    </row>
    <row r="36" spans="7:8" ht="16.5" customHeight="1">
      <c r="G36" s="4"/>
      <c r="H36" s="140"/>
    </row>
    <row r="37" spans="7:8" ht="16.5" customHeight="1" thickBot="1">
      <c r="G37" s="8"/>
      <c r="H37" s="140"/>
    </row>
    <row r="38" spans="1:9" ht="12.75">
      <c r="A38" s="418" t="s">
        <v>136</v>
      </c>
      <c r="B38" s="419" t="s">
        <v>22</v>
      </c>
      <c r="C38" s="420"/>
      <c r="D38" s="420"/>
      <c r="E38" s="420"/>
      <c r="F38" s="420"/>
      <c r="G38" s="286" t="s">
        <v>245</v>
      </c>
      <c r="H38" s="283" t="s">
        <v>268</v>
      </c>
      <c r="I38" s="147" t="s">
        <v>268</v>
      </c>
    </row>
    <row r="39" spans="1:9" ht="26.25" thickBot="1">
      <c r="A39" s="397"/>
      <c r="B39" s="406"/>
      <c r="C39" s="407"/>
      <c r="D39" s="407"/>
      <c r="E39" s="407"/>
      <c r="F39" s="407"/>
      <c r="G39" s="289" t="s">
        <v>247</v>
      </c>
      <c r="H39" s="154" t="s">
        <v>248</v>
      </c>
      <c r="I39" s="148" t="s">
        <v>248</v>
      </c>
    </row>
    <row r="40" spans="1:9" ht="12.75">
      <c r="A40" s="194"/>
      <c r="B40" s="1"/>
      <c r="C40" s="1"/>
      <c r="D40" s="2"/>
      <c r="E40" s="2"/>
      <c r="F40" s="2"/>
      <c r="G40" s="300"/>
      <c r="H40" s="296" t="s">
        <v>4</v>
      </c>
      <c r="I40" s="150" t="s">
        <v>4</v>
      </c>
    </row>
    <row r="41" spans="1:9" ht="12.75">
      <c r="A41" s="107" t="s">
        <v>18</v>
      </c>
      <c r="B41" s="9"/>
      <c r="C41" s="4"/>
      <c r="D41" s="4"/>
      <c r="E41" s="4"/>
      <c r="F41" s="4"/>
      <c r="G41" s="299" t="s">
        <v>4</v>
      </c>
      <c r="H41" s="297"/>
      <c r="I41" s="151"/>
    </row>
    <row r="42" spans="1:9" ht="12.75">
      <c r="A42" s="108">
        <v>14977</v>
      </c>
      <c r="B42" s="16">
        <v>243</v>
      </c>
      <c r="C42" s="14" t="s">
        <v>19</v>
      </c>
      <c r="D42" s="14"/>
      <c r="E42" s="14"/>
      <c r="F42" s="14"/>
      <c r="G42" s="298">
        <v>0</v>
      </c>
      <c r="H42" s="171">
        <v>20</v>
      </c>
      <c r="I42" s="171">
        <v>20</v>
      </c>
    </row>
    <row r="43" spans="1:9" ht="13.5" thickBot="1">
      <c r="A43" s="195"/>
      <c r="B43" s="52"/>
      <c r="C43" s="52"/>
      <c r="D43" s="52"/>
      <c r="E43" s="52"/>
      <c r="F43" s="52"/>
      <c r="G43" s="170"/>
      <c r="H43" s="175"/>
      <c r="I43" s="175"/>
    </row>
    <row r="44" spans="1:9" ht="12.75">
      <c r="A44" s="237" t="s">
        <v>126</v>
      </c>
      <c r="B44" s="216"/>
      <c r="C44" s="215"/>
      <c r="D44" s="215"/>
      <c r="E44" s="215"/>
      <c r="F44" s="215"/>
      <c r="G44" s="295"/>
      <c r="H44" s="228"/>
      <c r="I44" s="228"/>
    </row>
    <row r="45" spans="1:9" ht="12.75">
      <c r="A45" s="238" t="s">
        <v>292</v>
      </c>
      <c r="B45" s="10">
        <v>322001</v>
      </c>
      <c r="C45" s="4" t="s">
        <v>271</v>
      </c>
      <c r="D45" s="4"/>
      <c r="E45" s="4"/>
      <c r="F45" s="4"/>
      <c r="G45" s="110">
        <v>0</v>
      </c>
      <c r="H45" s="291">
        <v>0</v>
      </c>
      <c r="I45" s="173">
        <v>0</v>
      </c>
    </row>
    <row r="46" spans="1:9" ht="12.75">
      <c r="A46" s="211" t="s">
        <v>300</v>
      </c>
      <c r="B46" s="13">
        <v>322002</v>
      </c>
      <c r="C46" s="14" t="s">
        <v>293</v>
      </c>
      <c r="D46" s="14"/>
      <c r="E46" s="14"/>
      <c r="F46" s="14"/>
      <c r="G46" s="110">
        <v>0</v>
      </c>
      <c r="H46" s="292">
        <v>0</v>
      </c>
      <c r="I46" s="139">
        <v>0</v>
      </c>
    </row>
    <row r="47" spans="1:9" ht="12.75">
      <c r="A47" s="212" t="s">
        <v>301</v>
      </c>
      <c r="B47" s="13">
        <v>322001</v>
      </c>
      <c r="C47" s="4" t="s">
        <v>288</v>
      </c>
      <c r="D47" s="4"/>
      <c r="E47" s="4"/>
      <c r="F47" s="111"/>
      <c r="G47" s="110">
        <v>0</v>
      </c>
      <c r="H47" s="256">
        <v>0</v>
      </c>
      <c r="I47" s="172">
        <v>0</v>
      </c>
    </row>
    <row r="48" spans="1:9" ht="12.75">
      <c r="A48" s="17"/>
      <c r="B48" s="14"/>
      <c r="C48" s="14"/>
      <c r="D48" s="14"/>
      <c r="E48" s="14"/>
      <c r="F48" s="14"/>
      <c r="G48" s="110"/>
      <c r="H48" s="176"/>
      <c r="I48" s="176"/>
    </row>
    <row r="49" spans="1:9" ht="12.75">
      <c r="A49" s="107" t="s">
        <v>20</v>
      </c>
      <c r="B49" s="42"/>
      <c r="C49" s="14"/>
      <c r="D49" s="4"/>
      <c r="E49" s="4"/>
      <c r="F49" s="4"/>
      <c r="G49" s="110"/>
      <c r="H49" s="291"/>
      <c r="I49" s="173"/>
    </row>
    <row r="50" spans="1:9" ht="12.75">
      <c r="A50" s="108">
        <v>19054</v>
      </c>
      <c r="B50" s="13">
        <v>513002</v>
      </c>
      <c r="C50" s="14" t="s">
        <v>283</v>
      </c>
      <c r="D50" s="14"/>
      <c r="E50" s="14"/>
      <c r="F50" s="14"/>
      <c r="G50" s="110">
        <v>0</v>
      </c>
      <c r="H50" s="176">
        <v>0</v>
      </c>
      <c r="I50" s="176">
        <v>0</v>
      </c>
    </row>
    <row r="51" spans="1:9" ht="12.75">
      <c r="A51" s="257" t="s">
        <v>316</v>
      </c>
      <c r="B51" s="13">
        <v>223001</v>
      </c>
      <c r="C51" s="24" t="s">
        <v>315</v>
      </c>
      <c r="D51" s="24"/>
      <c r="E51" s="24"/>
      <c r="F51" s="24"/>
      <c r="G51" s="110">
        <v>250</v>
      </c>
      <c r="H51" s="256"/>
      <c r="I51" s="256"/>
    </row>
    <row r="52" spans="1:9" ht="13.5" thickBot="1">
      <c r="A52" s="195"/>
      <c r="B52" s="52"/>
      <c r="C52" s="52"/>
      <c r="D52" s="52"/>
      <c r="E52" s="52"/>
      <c r="F52" s="290" t="s">
        <v>310</v>
      </c>
      <c r="G52" s="255">
        <f>SUM(G42:G51)</f>
        <v>250</v>
      </c>
      <c r="H52" s="293">
        <f>SUM(H42:H50)</f>
        <v>20</v>
      </c>
      <c r="I52" s="252">
        <f>SUM(I42:I50)</f>
        <v>20</v>
      </c>
    </row>
    <row r="53" spans="1:9" ht="13.5" thickBot="1">
      <c r="A53" s="59" t="s">
        <v>21</v>
      </c>
      <c r="B53" s="44"/>
      <c r="C53" s="21"/>
      <c r="D53" s="21"/>
      <c r="E53" s="21"/>
      <c r="F53" s="21"/>
      <c r="G53" s="294">
        <f>G32+G52</f>
        <v>178502.25</v>
      </c>
      <c r="H53" s="188">
        <f>H32+H52</f>
        <v>176790</v>
      </c>
      <c r="I53" s="188">
        <f>I32+I52</f>
        <v>183462</v>
      </c>
    </row>
    <row r="54" spans="7:8" ht="12.75">
      <c r="G54" s="88" t="s">
        <v>4</v>
      </c>
      <c r="H54" s="145" t="s">
        <v>4</v>
      </c>
    </row>
    <row r="55" spans="7:8" ht="12.75">
      <c r="G55" s="80" t="s">
        <v>4</v>
      </c>
      <c r="H55" s="145" t="s">
        <v>4</v>
      </c>
    </row>
    <row r="56" spans="6:8" ht="12.75">
      <c r="F56" s="86"/>
      <c r="G56" s="80" t="s">
        <v>4</v>
      </c>
      <c r="H56" s="145" t="s">
        <v>4</v>
      </c>
    </row>
    <row r="57" ht="12.75">
      <c r="G57" s="80" t="s">
        <v>4</v>
      </c>
    </row>
    <row r="59" ht="12.75">
      <c r="C59" s="86"/>
    </row>
    <row r="60" ht="12.75">
      <c r="F60" s="86"/>
    </row>
    <row r="74" spans="1:8" ht="28.5" thickBot="1">
      <c r="A74" s="439" t="s">
        <v>311</v>
      </c>
      <c r="B74" s="439"/>
      <c r="C74" s="439"/>
      <c r="D74" s="439"/>
      <c r="E74" s="439"/>
      <c r="F74" s="439"/>
      <c r="G74" s="439"/>
      <c r="H74" s="439"/>
    </row>
    <row r="75" spans="1:9" ht="21" thickBot="1">
      <c r="A75" s="440" t="s">
        <v>137</v>
      </c>
      <c r="B75" s="441"/>
      <c r="C75" s="441"/>
      <c r="D75" s="441"/>
      <c r="E75" s="441"/>
      <c r="F75" s="441"/>
      <c r="G75" s="441"/>
      <c r="H75" s="441"/>
      <c r="I75" s="403"/>
    </row>
    <row r="76" spans="1:9" ht="15" customHeight="1">
      <c r="A76" s="396" t="s">
        <v>136</v>
      </c>
      <c r="B76" s="404" t="s">
        <v>22</v>
      </c>
      <c r="C76" s="405"/>
      <c r="D76" s="405"/>
      <c r="E76" s="405"/>
      <c r="F76" s="405"/>
      <c r="G76" s="276" t="s">
        <v>245</v>
      </c>
      <c r="H76" s="277" t="s">
        <v>268</v>
      </c>
      <c r="I76" s="277" t="s">
        <v>327</v>
      </c>
    </row>
    <row r="77" spans="1:9" ht="26.25" thickBot="1">
      <c r="A77" s="397"/>
      <c r="B77" s="406"/>
      <c r="C77" s="407"/>
      <c r="D77" s="407"/>
      <c r="E77" s="407"/>
      <c r="F77" s="407"/>
      <c r="G77" s="75" t="s">
        <v>249</v>
      </c>
      <c r="H77" s="154" t="s">
        <v>257</v>
      </c>
      <c r="I77" s="154" t="s">
        <v>257</v>
      </c>
    </row>
    <row r="79" spans="1:9" ht="14.25">
      <c r="A79" s="64" t="s">
        <v>140</v>
      </c>
      <c r="B79" s="64"/>
      <c r="C79" s="64"/>
      <c r="D79" s="65"/>
      <c r="E79" s="65"/>
      <c r="F79" s="65"/>
      <c r="G79" s="81"/>
      <c r="H79" s="155"/>
      <c r="I79" s="65"/>
    </row>
    <row r="80" ht="12.75">
      <c r="G80" s="88"/>
    </row>
    <row r="81" spans="1:9" ht="12.75">
      <c r="A81" s="106">
        <v>14977</v>
      </c>
      <c r="B81" s="16" t="s">
        <v>24</v>
      </c>
      <c r="C81" s="16">
        <v>611</v>
      </c>
      <c r="D81" s="442" t="s">
        <v>52</v>
      </c>
      <c r="E81" s="442"/>
      <c r="F81" s="442"/>
      <c r="G81" s="142">
        <f>37445-2544</f>
        <v>34901</v>
      </c>
      <c r="H81" s="142">
        <v>37445</v>
      </c>
      <c r="I81" s="142">
        <v>37445</v>
      </c>
    </row>
    <row r="82" spans="1:9" ht="12.75">
      <c r="A82" s="106">
        <v>14977</v>
      </c>
      <c r="B82" s="16" t="s">
        <v>24</v>
      </c>
      <c r="C82" s="13">
        <v>612001</v>
      </c>
      <c r="D82" s="443" t="s">
        <v>220</v>
      </c>
      <c r="E82" s="444"/>
      <c r="F82" s="444"/>
      <c r="G82" s="142">
        <f>6200-990</f>
        <v>5210</v>
      </c>
      <c r="H82" s="142">
        <v>6200</v>
      </c>
      <c r="I82" s="142">
        <v>6200</v>
      </c>
    </row>
    <row r="83" spans="1:9" ht="12.75">
      <c r="A83" s="106">
        <v>14977</v>
      </c>
      <c r="B83" s="16" t="s">
        <v>24</v>
      </c>
      <c r="C83" s="16">
        <v>614</v>
      </c>
      <c r="D83" s="443" t="s">
        <v>53</v>
      </c>
      <c r="E83" s="444"/>
      <c r="F83" s="444"/>
      <c r="G83" s="142">
        <v>0</v>
      </c>
      <c r="H83" s="142">
        <v>0</v>
      </c>
      <c r="I83" s="142">
        <v>0</v>
      </c>
    </row>
    <row r="84" spans="1:9" ht="12.75">
      <c r="A84" s="106">
        <v>14977</v>
      </c>
      <c r="B84" s="16" t="s">
        <v>24</v>
      </c>
      <c r="C84" s="16">
        <v>621</v>
      </c>
      <c r="D84" s="16" t="s">
        <v>54</v>
      </c>
      <c r="E84" s="16"/>
      <c r="F84" s="27"/>
      <c r="G84" s="142">
        <f>4500-170</f>
        <v>4330</v>
      </c>
      <c r="H84" s="142">
        <v>4500</v>
      </c>
      <c r="I84" s="142">
        <v>4500</v>
      </c>
    </row>
    <row r="85" spans="1:9" ht="12.75">
      <c r="A85" s="106">
        <v>14977</v>
      </c>
      <c r="B85" s="16" t="s">
        <v>24</v>
      </c>
      <c r="C85" s="13">
        <v>625001</v>
      </c>
      <c r="D85" s="16" t="s">
        <v>55</v>
      </c>
      <c r="E85" s="16"/>
      <c r="F85" s="27"/>
      <c r="G85" s="142">
        <f>630-50</f>
        <v>580</v>
      </c>
      <c r="H85" s="142">
        <v>630</v>
      </c>
      <c r="I85" s="142">
        <v>630</v>
      </c>
    </row>
    <row r="86" spans="1:9" ht="12.75">
      <c r="A86" s="106">
        <v>14977</v>
      </c>
      <c r="B86" s="16" t="s">
        <v>24</v>
      </c>
      <c r="C86" s="13">
        <v>625002</v>
      </c>
      <c r="D86" s="16" t="s">
        <v>56</v>
      </c>
      <c r="E86" s="27"/>
      <c r="F86" s="14"/>
      <c r="G86" s="142">
        <f>6100-490</f>
        <v>5610</v>
      </c>
      <c r="H86" s="142">
        <v>6100</v>
      </c>
      <c r="I86" s="142">
        <v>6100</v>
      </c>
    </row>
    <row r="87" spans="1:9" ht="12.75">
      <c r="A87" s="106">
        <v>14977</v>
      </c>
      <c r="B87" s="16" t="s">
        <v>24</v>
      </c>
      <c r="C87" s="13">
        <v>625003</v>
      </c>
      <c r="D87" s="16" t="s">
        <v>57</v>
      </c>
      <c r="E87" s="27"/>
      <c r="F87" s="14"/>
      <c r="G87" s="142">
        <f>360-30</f>
        <v>330</v>
      </c>
      <c r="H87" s="142">
        <v>360</v>
      </c>
      <c r="I87" s="142">
        <v>360</v>
      </c>
    </row>
    <row r="88" spans="1:9" ht="12.75">
      <c r="A88" s="106">
        <v>14977</v>
      </c>
      <c r="B88" s="16" t="s">
        <v>24</v>
      </c>
      <c r="C88" s="13">
        <v>625004</v>
      </c>
      <c r="D88" s="16" t="s">
        <v>58</v>
      </c>
      <c r="E88" s="27"/>
      <c r="F88" s="14"/>
      <c r="G88" s="142">
        <f>190-100</f>
        <v>90</v>
      </c>
      <c r="H88" s="142">
        <v>190</v>
      </c>
      <c r="I88" s="142">
        <v>190</v>
      </c>
    </row>
    <row r="89" spans="1:9" ht="12.75">
      <c r="A89" s="106">
        <v>14977</v>
      </c>
      <c r="B89" s="16" t="s">
        <v>24</v>
      </c>
      <c r="C89" s="13">
        <v>625005</v>
      </c>
      <c r="D89" s="16" t="s">
        <v>59</v>
      </c>
      <c r="E89" s="16"/>
      <c r="F89" s="27"/>
      <c r="G89" s="142">
        <v>10</v>
      </c>
      <c r="H89" s="142">
        <v>10</v>
      </c>
      <c r="I89" s="142">
        <v>10</v>
      </c>
    </row>
    <row r="90" spans="1:9" ht="12.75">
      <c r="A90" s="106">
        <v>14977</v>
      </c>
      <c r="B90" s="16" t="s">
        <v>24</v>
      </c>
      <c r="C90" s="13">
        <v>625007</v>
      </c>
      <c r="D90" s="16" t="s">
        <v>60</v>
      </c>
      <c r="E90" s="16"/>
      <c r="F90" s="27"/>
      <c r="G90" s="142">
        <v>2100</v>
      </c>
      <c r="H90" s="142">
        <v>2100</v>
      </c>
      <c r="I90" s="142">
        <v>2100</v>
      </c>
    </row>
    <row r="91" spans="1:9" ht="12.75">
      <c r="A91" s="106">
        <v>14977</v>
      </c>
      <c r="B91" s="16" t="s">
        <v>24</v>
      </c>
      <c r="C91" s="13">
        <v>631001</v>
      </c>
      <c r="D91" s="16" t="s">
        <v>61</v>
      </c>
      <c r="E91" s="27"/>
      <c r="F91" s="14"/>
      <c r="G91" s="142">
        <v>500</v>
      </c>
      <c r="H91" s="142">
        <v>500</v>
      </c>
      <c r="I91" s="142">
        <v>500</v>
      </c>
    </row>
    <row r="92" spans="1:9" ht="12.75">
      <c r="A92" s="106">
        <v>14977</v>
      </c>
      <c r="B92" s="16" t="s">
        <v>24</v>
      </c>
      <c r="C92" s="13">
        <v>632003</v>
      </c>
      <c r="D92" s="16" t="s">
        <v>250</v>
      </c>
      <c r="E92" s="16"/>
      <c r="F92" s="27"/>
      <c r="G92" s="142">
        <v>980</v>
      </c>
      <c r="H92" s="142">
        <v>980</v>
      </c>
      <c r="I92" s="142">
        <v>980</v>
      </c>
    </row>
    <row r="93" spans="1:9" ht="12.75">
      <c r="A93" s="106" t="s">
        <v>222</v>
      </c>
      <c r="B93" s="16" t="s">
        <v>24</v>
      </c>
      <c r="C93" s="13">
        <v>632004</v>
      </c>
      <c r="D93" s="16" t="s">
        <v>251</v>
      </c>
      <c r="E93" s="27"/>
      <c r="F93" s="14"/>
      <c r="G93" s="142">
        <v>500</v>
      </c>
      <c r="H93" s="142">
        <v>500</v>
      </c>
      <c r="I93" s="142">
        <v>500</v>
      </c>
    </row>
    <row r="94" spans="1:9" ht="12.75">
      <c r="A94" s="106">
        <v>14977</v>
      </c>
      <c r="B94" s="16" t="s">
        <v>24</v>
      </c>
      <c r="C94" s="13">
        <v>633006</v>
      </c>
      <c r="D94" s="16" t="s">
        <v>25</v>
      </c>
      <c r="E94" s="27"/>
      <c r="F94" s="14"/>
      <c r="G94" s="142">
        <v>600</v>
      </c>
      <c r="H94" s="142">
        <v>600</v>
      </c>
      <c r="I94" s="142">
        <v>600</v>
      </c>
    </row>
    <row r="95" spans="1:9" ht="12.75">
      <c r="A95" s="106">
        <v>14977</v>
      </c>
      <c r="B95" s="16" t="s">
        <v>24</v>
      </c>
      <c r="C95" s="13">
        <v>633009</v>
      </c>
      <c r="D95" s="16" t="s">
        <v>62</v>
      </c>
      <c r="E95" s="16"/>
      <c r="F95" s="30"/>
      <c r="G95" s="142">
        <v>600</v>
      </c>
      <c r="H95" s="142">
        <v>600</v>
      </c>
      <c r="I95" s="142">
        <v>600</v>
      </c>
    </row>
    <row r="96" spans="1:9" ht="12.75">
      <c r="A96" s="106">
        <v>14977</v>
      </c>
      <c r="B96" s="16" t="s">
        <v>24</v>
      </c>
      <c r="C96" s="13">
        <v>633018</v>
      </c>
      <c r="D96" s="134" t="s">
        <v>321</v>
      </c>
      <c r="E96" s="213"/>
      <c r="F96" s="214"/>
      <c r="G96" s="142">
        <v>100</v>
      </c>
      <c r="H96" s="142">
        <v>100</v>
      </c>
      <c r="I96" s="142">
        <v>100</v>
      </c>
    </row>
    <row r="97" spans="1:9" ht="12.75">
      <c r="A97" s="106">
        <v>14977</v>
      </c>
      <c r="B97" s="16" t="s">
        <v>24</v>
      </c>
      <c r="C97" s="13">
        <v>633016</v>
      </c>
      <c r="D97" s="16" t="s">
        <v>63</v>
      </c>
      <c r="E97" s="27"/>
      <c r="F97" s="14"/>
      <c r="G97" s="142">
        <v>300</v>
      </c>
      <c r="H97" s="142">
        <v>300</v>
      </c>
      <c r="I97" s="142">
        <v>300</v>
      </c>
    </row>
    <row r="98" spans="1:9" ht="12.75">
      <c r="A98" s="106">
        <v>14977</v>
      </c>
      <c r="B98" s="16" t="s">
        <v>24</v>
      </c>
      <c r="C98" s="13">
        <v>634003</v>
      </c>
      <c r="D98" s="16" t="s">
        <v>64</v>
      </c>
      <c r="E98" s="27"/>
      <c r="F98" s="14"/>
      <c r="G98" s="142">
        <v>200</v>
      </c>
      <c r="H98" s="142">
        <v>200</v>
      </c>
      <c r="I98" s="142">
        <v>200</v>
      </c>
    </row>
    <row r="99" spans="1:9" ht="12.75">
      <c r="A99" s="106">
        <v>14977</v>
      </c>
      <c r="B99" s="16" t="s">
        <v>24</v>
      </c>
      <c r="C99" s="13">
        <v>635002</v>
      </c>
      <c r="D99" s="16" t="s">
        <v>65</v>
      </c>
      <c r="E99" s="16"/>
      <c r="F99" s="27"/>
      <c r="G99" s="142">
        <v>100</v>
      </c>
      <c r="H99" s="142">
        <v>100</v>
      </c>
      <c r="I99" s="142">
        <v>100</v>
      </c>
    </row>
    <row r="100" spans="1:9" ht="12.75">
      <c r="A100" s="106">
        <v>14977</v>
      </c>
      <c r="B100" s="16" t="s">
        <v>24</v>
      </c>
      <c r="C100" s="13">
        <v>635004</v>
      </c>
      <c r="D100" s="16" t="s">
        <v>66</v>
      </c>
      <c r="E100" s="16"/>
      <c r="F100" s="27"/>
      <c r="G100" s="142">
        <v>50</v>
      </c>
      <c r="H100" s="142">
        <v>50</v>
      </c>
      <c r="I100" s="142">
        <v>50</v>
      </c>
    </row>
    <row r="101" spans="1:9" ht="12.75">
      <c r="A101" s="106">
        <v>14977</v>
      </c>
      <c r="B101" s="16" t="s">
        <v>24</v>
      </c>
      <c r="C101" s="13">
        <v>637004</v>
      </c>
      <c r="D101" s="16" t="s">
        <v>69</v>
      </c>
      <c r="E101" s="27"/>
      <c r="F101" s="14"/>
      <c r="G101" s="142">
        <v>250</v>
      </c>
      <c r="H101" s="142">
        <v>250</v>
      </c>
      <c r="I101" s="142">
        <v>250</v>
      </c>
    </row>
    <row r="102" spans="1:9" ht="12.75">
      <c r="A102" s="106">
        <v>14977</v>
      </c>
      <c r="B102" s="16" t="s">
        <v>24</v>
      </c>
      <c r="C102" s="13">
        <v>637005</v>
      </c>
      <c r="D102" s="16" t="s">
        <v>45</v>
      </c>
      <c r="E102" s="27"/>
      <c r="F102" s="14"/>
      <c r="G102" s="142">
        <v>668</v>
      </c>
      <c r="H102" s="142">
        <v>668</v>
      </c>
      <c r="I102" s="142">
        <v>668</v>
      </c>
    </row>
    <row r="103" spans="1:9" ht="12.75">
      <c r="A103" s="106" t="s">
        <v>272</v>
      </c>
      <c r="B103" s="16" t="s">
        <v>75</v>
      </c>
      <c r="C103" s="13">
        <v>637005</v>
      </c>
      <c r="D103" s="16" t="s">
        <v>273</v>
      </c>
      <c r="E103" s="27"/>
      <c r="F103" s="14"/>
      <c r="G103" s="142">
        <v>0</v>
      </c>
      <c r="H103" s="142">
        <v>0</v>
      </c>
      <c r="I103" s="142">
        <v>0</v>
      </c>
    </row>
    <row r="104" spans="1:9" ht="12.75">
      <c r="A104" s="106">
        <v>14977</v>
      </c>
      <c r="B104" s="16" t="s">
        <v>24</v>
      </c>
      <c r="C104" s="13">
        <v>637011</v>
      </c>
      <c r="D104" s="16" t="s">
        <v>70</v>
      </c>
      <c r="E104" s="16"/>
      <c r="F104" s="27"/>
      <c r="G104" s="142">
        <v>0</v>
      </c>
      <c r="H104" s="142">
        <v>0</v>
      </c>
      <c r="I104" s="142">
        <v>0</v>
      </c>
    </row>
    <row r="105" spans="1:9" ht="12.75">
      <c r="A105" s="106">
        <v>14977</v>
      </c>
      <c r="B105" s="16" t="s">
        <v>24</v>
      </c>
      <c r="C105" s="13">
        <v>637014</v>
      </c>
      <c r="D105" s="16" t="s">
        <v>49</v>
      </c>
      <c r="E105" s="27"/>
      <c r="F105" s="14"/>
      <c r="G105" s="142">
        <v>0</v>
      </c>
      <c r="H105" s="142">
        <v>0</v>
      </c>
      <c r="I105" s="142">
        <v>0</v>
      </c>
    </row>
    <row r="106" spans="1:9" ht="12.75">
      <c r="A106" s="106">
        <v>14977</v>
      </c>
      <c r="B106" s="16" t="s">
        <v>24</v>
      </c>
      <c r="C106" s="13">
        <v>637015</v>
      </c>
      <c r="D106" s="16" t="s">
        <v>71</v>
      </c>
      <c r="E106" s="16"/>
      <c r="F106" s="27"/>
      <c r="G106" s="142">
        <v>1200</v>
      </c>
      <c r="H106" s="142">
        <v>1200</v>
      </c>
      <c r="I106" s="142">
        <v>1200</v>
      </c>
    </row>
    <row r="107" spans="1:9" ht="12.75">
      <c r="A107" s="106">
        <v>14977</v>
      </c>
      <c r="B107" s="16" t="s">
        <v>24</v>
      </c>
      <c r="C107" s="13">
        <v>637016</v>
      </c>
      <c r="D107" s="16" t="s">
        <v>46</v>
      </c>
      <c r="E107" s="27"/>
      <c r="F107" s="14"/>
      <c r="G107" s="142">
        <v>300</v>
      </c>
      <c r="H107" s="142">
        <v>300</v>
      </c>
      <c r="I107" s="142">
        <v>300</v>
      </c>
    </row>
    <row r="108" spans="1:9" ht="12.75">
      <c r="A108" s="106">
        <v>14977</v>
      </c>
      <c r="B108" s="16" t="s">
        <v>24</v>
      </c>
      <c r="C108" s="13">
        <v>637023</v>
      </c>
      <c r="D108" s="16" t="s">
        <v>72</v>
      </c>
      <c r="E108" s="27"/>
      <c r="F108" s="14"/>
      <c r="G108" s="142">
        <v>33</v>
      </c>
      <c r="H108" s="142">
        <v>33</v>
      </c>
      <c r="I108" s="142">
        <v>33</v>
      </c>
    </row>
    <row r="109" spans="1:9" ht="12.75">
      <c r="A109" s="106">
        <v>14977</v>
      </c>
      <c r="B109" s="16" t="s">
        <v>24</v>
      </c>
      <c r="C109" s="13">
        <v>637026</v>
      </c>
      <c r="D109" s="16" t="s">
        <v>73</v>
      </c>
      <c r="E109" s="16"/>
      <c r="F109" s="27"/>
      <c r="G109" s="142">
        <v>2000</v>
      </c>
      <c r="H109" s="142">
        <v>2000</v>
      </c>
      <c r="I109" s="142">
        <v>2000</v>
      </c>
    </row>
    <row r="110" spans="1:9" ht="12.75">
      <c r="A110" s="106">
        <v>14977</v>
      </c>
      <c r="B110" s="16" t="s">
        <v>24</v>
      </c>
      <c r="C110" s="13">
        <v>637035</v>
      </c>
      <c r="D110" s="27" t="s">
        <v>132</v>
      </c>
      <c r="E110" s="14"/>
      <c r="F110" s="14"/>
      <c r="G110" s="142">
        <v>0</v>
      </c>
      <c r="H110" s="142">
        <v>0</v>
      </c>
      <c r="I110" s="142">
        <v>0</v>
      </c>
    </row>
    <row r="111" spans="1:9" ht="12.75">
      <c r="A111" s="106">
        <v>14977</v>
      </c>
      <c r="B111" s="16" t="s">
        <v>24</v>
      </c>
      <c r="C111" s="13">
        <v>641006</v>
      </c>
      <c r="D111" s="16" t="s">
        <v>74</v>
      </c>
      <c r="E111" s="27"/>
      <c r="F111" s="14"/>
      <c r="G111" s="142">
        <v>1200</v>
      </c>
      <c r="H111" s="142">
        <v>1200</v>
      </c>
      <c r="I111" s="142">
        <v>1200</v>
      </c>
    </row>
    <row r="112" spans="1:9" ht="12.75">
      <c r="A112" s="106" t="s">
        <v>231</v>
      </c>
      <c r="B112" s="16" t="s">
        <v>230</v>
      </c>
      <c r="C112" s="13">
        <v>641010</v>
      </c>
      <c r="D112" s="16" t="s">
        <v>232</v>
      </c>
      <c r="E112" s="27"/>
      <c r="F112" s="14"/>
      <c r="G112" s="142">
        <v>0</v>
      </c>
      <c r="H112" s="142">
        <v>0</v>
      </c>
      <c r="I112" s="142">
        <v>0</v>
      </c>
    </row>
    <row r="113" spans="1:9" ht="12.75">
      <c r="A113" s="106">
        <v>14977</v>
      </c>
      <c r="B113" s="16" t="s">
        <v>24</v>
      </c>
      <c r="C113" s="13">
        <v>642012</v>
      </c>
      <c r="D113" s="16" t="s">
        <v>266</v>
      </c>
      <c r="E113" s="27"/>
      <c r="F113" s="14"/>
      <c r="G113" s="142">
        <v>2000</v>
      </c>
      <c r="H113" s="142">
        <v>0</v>
      </c>
      <c r="I113" s="142">
        <v>0</v>
      </c>
    </row>
    <row r="114" spans="1:9" ht="12.75">
      <c r="A114" s="106" t="s">
        <v>222</v>
      </c>
      <c r="B114" s="27" t="s">
        <v>24</v>
      </c>
      <c r="C114" s="13">
        <v>642013</v>
      </c>
      <c r="D114" s="16" t="s">
        <v>267</v>
      </c>
      <c r="E114" s="27"/>
      <c r="F114" s="14"/>
      <c r="G114" s="142">
        <v>0</v>
      </c>
      <c r="H114" s="142">
        <v>0</v>
      </c>
      <c r="I114" s="142">
        <v>0</v>
      </c>
    </row>
    <row r="115" spans="1:9" ht="13.5" thickBot="1">
      <c r="A115" s="106">
        <v>14977</v>
      </c>
      <c r="B115" s="27" t="s">
        <v>75</v>
      </c>
      <c r="C115" s="13">
        <v>637012</v>
      </c>
      <c r="D115" s="16" t="s">
        <v>76</v>
      </c>
      <c r="E115" s="27"/>
      <c r="F115" s="14"/>
      <c r="G115" s="142">
        <v>700</v>
      </c>
      <c r="H115" s="142">
        <v>700</v>
      </c>
      <c r="I115" s="142">
        <v>700</v>
      </c>
    </row>
    <row r="116" spans="1:9" ht="13.5" thickBot="1">
      <c r="A116" s="20" t="s">
        <v>138</v>
      </c>
      <c r="B116" s="73"/>
      <c r="C116" s="73"/>
      <c r="D116" s="26"/>
      <c r="E116" s="26"/>
      <c r="F116" s="26"/>
      <c r="G116" s="89">
        <f>SUM(G81:G115)</f>
        <v>65442</v>
      </c>
      <c r="H116" s="89">
        <f>SUM(H81:H115)</f>
        <v>67816</v>
      </c>
      <c r="I116" s="89">
        <f>SUM(I81:I115)</f>
        <v>67816</v>
      </c>
    </row>
    <row r="117" spans="3:8" ht="12.75">
      <c r="C117" s="47"/>
      <c r="D117" s="4"/>
      <c r="E117" s="4"/>
      <c r="F117" s="4"/>
      <c r="G117" s="79" t="s">
        <v>4</v>
      </c>
      <c r="H117" s="145" t="s">
        <v>4</v>
      </c>
    </row>
    <row r="118" spans="1:9" ht="14.25">
      <c r="A118" s="64" t="s">
        <v>139</v>
      </c>
      <c r="B118" s="64"/>
      <c r="C118" s="112"/>
      <c r="D118" s="113"/>
      <c r="E118" s="114"/>
      <c r="F118" s="114"/>
      <c r="G118" s="115"/>
      <c r="H118" s="155" t="s">
        <v>4</v>
      </c>
      <c r="I118" s="65"/>
    </row>
    <row r="119" spans="2:8" ht="12.75">
      <c r="B119" s="32"/>
      <c r="C119" s="4"/>
      <c r="D119" s="4"/>
      <c r="E119" s="4"/>
      <c r="F119" s="4"/>
      <c r="G119" s="79"/>
      <c r="H119" s="145" t="s">
        <v>4</v>
      </c>
    </row>
    <row r="120" spans="1:9" ht="13.5" thickBot="1">
      <c r="A120" s="55">
        <v>14977</v>
      </c>
      <c r="B120" s="72" t="s">
        <v>107</v>
      </c>
      <c r="C120" s="29">
        <v>642006</v>
      </c>
      <c r="D120" s="445" t="s">
        <v>110</v>
      </c>
      <c r="E120" s="445"/>
      <c r="F120" s="445"/>
      <c r="G120" s="94">
        <v>170</v>
      </c>
      <c r="H120" s="158">
        <v>170</v>
      </c>
      <c r="I120" s="158">
        <v>170</v>
      </c>
    </row>
    <row r="121" spans="1:9" ht="13.5" thickBot="1">
      <c r="A121" s="56" t="s">
        <v>143</v>
      </c>
      <c r="B121" s="26"/>
      <c r="C121" s="73"/>
      <c r="D121" s="26"/>
      <c r="E121" s="26"/>
      <c r="F121" s="26"/>
      <c r="G121" s="95">
        <f>SUM(G120)</f>
        <v>170</v>
      </c>
      <c r="H121" s="159">
        <v>170</v>
      </c>
      <c r="I121" s="159">
        <v>170</v>
      </c>
    </row>
    <row r="122" spans="2:8" ht="12.75">
      <c r="B122" s="47"/>
      <c r="C122" s="4"/>
      <c r="D122" s="4"/>
      <c r="E122" s="4"/>
      <c r="F122" s="4"/>
      <c r="G122" s="79"/>
      <c r="H122" s="145" t="s">
        <v>4</v>
      </c>
    </row>
    <row r="123" spans="2:7" ht="12.75">
      <c r="B123" s="4"/>
      <c r="C123" s="4"/>
      <c r="D123" s="4"/>
      <c r="E123" s="4"/>
      <c r="F123" s="4"/>
      <c r="G123" s="79"/>
    </row>
    <row r="124" spans="1:9" ht="14.25">
      <c r="A124" s="64" t="s">
        <v>141</v>
      </c>
      <c r="B124" s="65"/>
      <c r="C124" s="116"/>
      <c r="D124" s="114"/>
      <c r="E124" s="114"/>
      <c r="F124" s="114"/>
      <c r="G124" s="115"/>
      <c r="H124" s="155"/>
      <c r="I124" s="65"/>
    </row>
    <row r="125" spans="3:7" ht="12.75">
      <c r="C125" s="32"/>
      <c r="D125" s="4"/>
      <c r="E125" s="4"/>
      <c r="F125" s="4"/>
      <c r="G125" s="79"/>
    </row>
    <row r="126" spans="1:9" ht="12.75">
      <c r="A126" s="106">
        <v>14977</v>
      </c>
      <c r="B126" s="27" t="s">
        <v>24</v>
      </c>
      <c r="C126" s="13">
        <v>631001</v>
      </c>
      <c r="D126" s="16" t="s">
        <v>61</v>
      </c>
      <c r="E126" s="27"/>
      <c r="F126" s="14"/>
      <c r="G126" s="87">
        <v>50</v>
      </c>
      <c r="H126" s="160">
        <v>60</v>
      </c>
      <c r="I126" s="160">
        <v>60</v>
      </c>
    </row>
    <row r="127" spans="1:9" ht="13.5" thickBot="1">
      <c r="A127" s="109">
        <v>14977</v>
      </c>
      <c r="B127" s="72" t="s">
        <v>24</v>
      </c>
      <c r="C127" s="29">
        <v>637001</v>
      </c>
      <c r="D127" s="23" t="s">
        <v>118</v>
      </c>
      <c r="E127" s="23"/>
      <c r="F127" s="72"/>
      <c r="G127" s="94">
        <v>100</v>
      </c>
      <c r="H127" s="160">
        <v>650</v>
      </c>
      <c r="I127" s="160">
        <v>650</v>
      </c>
    </row>
    <row r="128" spans="1:9" ht="13.5" thickBot="1">
      <c r="A128" s="19" t="s">
        <v>142</v>
      </c>
      <c r="B128" s="73"/>
      <c r="C128" s="73"/>
      <c r="D128" s="26"/>
      <c r="E128" s="26"/>
      <c r="F128" s="26"/>
      <c r="G128" s="89">
        <f>SUM(G126:G127)</f>
        <v>150</v>
      </c>
      <c r="H128" s="157">
        <f>SUM(H126:H127)</f>
        <v>710</v>
      </c>
      <c r="I128" s="157">
        <f>SUM(I126:I127)</f>
        <v>710</v>
      </c>
    </row>
    <row r="129" spans="1:8" ht="12.75">
      <c r="A129" s="2"/>
      <c r="B129" s="47"/>
      <c r="C129" s="4"/>
      <c r="D129" s="4"/>
      <c r="E129" s="4"/>
      <c r="F129" s="4"/>
      <c r="G129" s="102"/>
      <c r="H129" s="149" t="s">
        <v>4</v>
      </c>
    </row>
    <row r="130" spans="1:8" ht="12.75">
      <c r="A130" s="2"/>
      <c r="B130" s="4"/>
      <c r="C130" s="4"/>
      <c r="D130" s="4"/>
      <c r="E130" s="4"/>
      <c r="F130" s="4"/>
      <c r="G130" s="102"/>
      <c r="H130" s="149"/>
    </row>
    <row r="131" spans="2:7" ht="12.75">
      <c r="B131" s="4"/>
      <c r="C131" s="4"/>
      <c r="D131" s="4"/>
      <c r="E131" s="4"/>
      <c r="F131" s="4"/>
      <c r="G131" s="79"/>
    </row>
    <row r="132" spans="1:9" ht="14.25">
      <c r="A132" s="64" t="s">
        <v>144</v>
      </c>
      <c r="B132" s="65"/>
      <c r="C132" s="116"/>
      <c r="D132" s="114"/>
      <c r="E132" s="114"/>
      <c r="F132" s="114"/>
      <c r="G132" s="115"/>
      <c r="H132" s="155"/>
      <c r="I132" s="65"/>
    </row>
    <row r="133" spans="3:7" ht="12.75">
      <c r="C133" s="42"/>
      <c r="D133" s="4"/>
      <c r="E133" s="4"/>
      <c r="F133" s="4"/>
      <c r="G133" s="79"/>
    </row>
    <row r="134" spans="1:9" ht="13.5" thickBot="1">
      <c r="A134" s="55">
        <v>14977</v>
      </c>
      <c r="B134" s="72" t="s">
        <v>24</v>
      </c>
      <c r="C134" s="29">
        <v>637003</v>
      </c>
      <c r="D134" s="23" t="s">
        <v>68</v>
      </c>
      <c r="E134" s="23"/>
      <c r="F134" s="72"/>
      <c r="G134" s="97">
        <v>50</v>
      </c>
      <c r="H134" s="179">
        <v>300</v>
      </c>
      <c r="I134" s="179">
        <v>300</v>
      </c>
    </row>
    <row r="135" spans="1:9" ht="13.5" thickBot="1">
      <c r="A135" s="56" t="s">
        <v>145</v>
      </c>
      <c r="B135" s="57"/>
      <c r="C135" s="117"/>
      <c r="D135" s="57"/>
      <c r="E135" s="57"/>
      <c r="F135" s="57"/>
      <c r="G135" s="92">
        <f>SUM(G134)</f>
        <v>50</v>
      </c>
      <c r="H135" s="159">
        <v>300</v>
      </c>
      <c r="I135" s="159">
        <v>300</v>
      </c>
    </row>
    <row r="136" spans="2:7" ht="12.75">
      <c r="B136" s="47"/>
      <c r="C136" s="4"/>
      <c r="D136" s="4"/>
      <c r="E136" s="4"/>
      <c r="F136" s="4"/>
      <c r="G136" s="79"/>
    </row>
    <row r="137" spans="2:7" ht="12.75">
      <c r="B137" s="4"/>
      <c r="C137" s="4"/>
      <c r="D137" s="4"/>
      <c r="E137" s="4"/>
      <c r="F137" s="4"/>
      <c r="G137" s="79"/>
    </row>
    <row r="138" spans="1:9" ht="14.25">
      <c r="A138" s="64" t="s">
        <v>146</v>
      </c>
      <c r="B138" s="65"/>
      <c r="C138" s="116"/>
      <c r="D138" s="114"/>
      <c r="E138" s="114"/>
      <c r="F138" s="114"/>
      <c r="G138" s="115"/>
      <c r="H138" s="155"/>
      <c r="I138" s="65"/>
    </row>
    <row r="139" spans="1:8" ht="12.75">
      <c r="A139" s="4"/>
      <c r="B139" s="4"/>
      <c r="C139" s="32"/>
      <c r="D139" s="32"/>
      <c r="E139" s="32"/>
      <c r="F139" s="32"/>
      <c r="G139" s="83"/>
      <c r="H139" s="143"/>
    </row>
    <row r="140" spans="1:12" ht="12.75">
      <c r="A140" s="190" t="s">
        <v>263</v>
      </c>
      <c r="B140" s="191" t="s">
        <v>265</v>
      </c>
      <c r="C140" s="85">
        <v>625003</v>
      </c>
      <c r="D140" s="14" t="s">
        <v>233</v>
      </c>
      <c r="E140" s="14"/>
      <c r="F140" s="28"/>
      <c r="G140" s="87">
        <v>0</v>
      </c>
      <c r="H140" s="169">
        <v>0</v>
      </c>
      <c r="I140" s="169">
        <v>0</v>
      </c>
      <c r="J140" s="4"/>
      <c r="K140" s="4"/>
      <c r="L140" s="4"/>
    </row>
    <row r="141" spans="1:12" ht="12.75">
      <c r="A141" s="190" t="s">
        <v>263</v>
      </c>
      <c r="B141" s="191" t="s">
        <v>265</v>
      </c>
      <c r="C141" s="189">
        <v>631001</v>
      </c>
      <c r="D141" s="32" t="s">
        <v>234</v>
      </c>
      <c r="E141" s="32"/>
      <c r="F141" s="34"/>
      <c r="G141" s="137">
        <v>0</v>
      </c>
      <c r="H141" s="162">
        <v>0</v>
      </c>
      <c r="I141" s="162">
        <v>0</v>
      </c>
      <c r="J141" s="4"/>
      <c r="K141" s="4"/>
      <c r="L141" s="4"/>
    </row>
    <row r="142" spans="1:12" ht="12.75">
      <c r="A142" s="190" t="s">
        <v>263</v>
      </c>
      <c r="B142" s="191" t="s">
        <v>265</v>
      </c>
      <c r="C142" s="85">
        <v>633006</v>
      </c>
      <c r="D142" s="14" t="s">
        <v>235</v>
      </c>
      <c r="E142" s="14"/>
      <c r="F142" s="28"/>
      <c r="G142" s="87">
        <v>0</v>
      </c>
      <c r="H142" s="169">
        <v>0</v>
      </c>
      <c r="I142" s="169">
        <v>0</v>
      </c>
      <c r="J142" s="128"/>
      <c r="K142" s="4"/>
      <c r="L142" s="4"/>
    </row>
    <row r="143" spans="1:12" ht="12.75">
      <c r="A143" s="190" t="s">
        <v>264</v>
      </c>
      <c r="B143" s="191" t="s">
        <v>265</v>
      </c>
      <c r="C143" s="85">
        <v>633016</v>
      </c>
      <c r="D143" s="14" t="s">
        <v>236</v>
      </c>
      <c r="E143" s="14"/>
      <c r="F143" s="28"/>
      <c r="G143" s="87">
        <v>0</v>
      </c>
      <c r="H143" s="169">
        <v>0</v>
      </c>
      <c r="I143" s="169">
        <v>0</v>
      </c>
      <c r="J143" s="4"/>
      <c r="K143" s="4"/>
      <c r="L143" s="4"/>
    </row>
    <row r="144" spans="1:12" s="86" customFormat="1" ht="12.75">
      <c r="A144" s="190" t="s">
        <v>263</v>
      </c>
      <c r="B144" s="191" t="s">
        <v>265</v>
      </c>
      <c r="C144" s="85">
        <v>637007</v>
      </c>
      <c r="D144" s="14" t="s">
        <v>237</v>
      </c>
      <c r="E144" s="14"/>
      <c r="F144" s="28"/>
      <c r="G144" s="87">
        <v>0</v>
      </c>
      <c r="H144" s="169">
        <v>0</v>
      </c>
      <c r="I144" s="169">
        <v>0</v>
      </c>
      <c r="J144" s="4"/>
      <c r="K144" s="111"/>
      <c r="L144" s="111"/>
    </row>
    <row r="145" spans="1:12" ht="12.75">
      <c r="A145" s="190" t="s">
        <v>263</v>
      </c>
      <c r="B145" s="191" t="s">
        <v>265</v>
      </c>
      <c r="C145" s="85">
        <v>637014</v>
      </c>
      <c r="D145" s="14" t="s">
        <v>238</v>
      </c>
      <c r="E145" s="14"/>
      <c r="F145" s="28"/>
      <c r="G145" s="87">
        <v>0</v>
      </c>
      <c r="H145" s="169">
        <v>0</v>
      </c>
      <c r="I145" s="169">
        <v>0</v>
      </c>
      <c r="J145" s="4"/>
      <c r="K145" s="4"/>
      <c r="L145" s="4"/>
    </row>
    <row r="146" spans="1:12" ht="12.75">
      <c r="A146" s="190" t="s">
        <v>263</v>
      </c>
      <c r="B146" s="191" t="s">
        <v>265</v>
      </c>
      <c r="C146" s="85">
        <v>637026</v>
      </c>
      <c r="D146" s="14" t="s">
        <v>239</v>
      </c>
      <c r="E146" s="14"/>
      <c r="F146" s="28"/>
      <c r="G146" s="87">
        <v>0</v>
      </c>
      <c r="H146" s="169">
        <v>0</v>
      </c>
      <c r="I146" s="169">
        <v>0</v>
      </c>
      <c r="J146" s="4"/>
      <c r="K146" s="4"/>
      <c r="L146" s="4"/>
    </row>
    <row r="147" spans="1:12" ht="12.75">
      <c r="A147" s="190" t="s">
        <v>263</v>
      </c>
      <c r="B147" s="191" t="s">
        <v>265</v>
      </c>
      <c r="C147" s="189">
        <v>637027</v>
      </c>
      <c r="D147" t="s">
        <v>240</v>
      </c>
      <c r="F147" s="34"/>
      <c r="G147" s="137">
        <v>0</v>
      </c>
      <c r="H147" s="178">
        <v>0</v>
      </c>
      <c r="I147" s="178">
        <v>0</v>
      </c>
      <c r="J147" s="4"/>
      <c r="K147" s="4"/>
      <c r="L147" s="4"/>
    </row>
    <row r="148" spans="1:9" ht="12.75">
      <c r="A148" s="242" t="s">
        <v>243</v>
      </c>
      <c r="B148" s="135" t="s">
        <v>24</v>
      </c>
      <c r="C148" s="118">
        <v>633006</v>
      </c>
      <c r="D148" s="119" t="s">
        <v>25</v>
      </c>
      <c r="E148" s="120"/>
      <c r="F148" s="121"/>
      <c r="G148" s="122">
        <v>200</v>
      </c>
      <c r="H148" s="162">
        <v>200</v>
      </c>
      <c r="I148" s="162">
        <v>200</v>
      </c>
    </row>
    <row r="149" spans="1:9" ht="12.75">
      <c r="A149" s="90" t="s">
        <v>228</v>
      </c>
      <c r="B149" s="134" t="s">
        <v>24</v>
      </c>
      <c r="C149" s="13">
        <v>641006</v>
      </c>
      <c r="D149" s="16" t="s">
        <v>26</v>
      </c>
      <c r="E149" s="16"/>
      <c r="F149" s="16"/>
      <c r="G149" s="87">
        <v>0</v>
      </c>
      <c r="H149" s="162">
        <v>0</v>
      </c>
      <c r="I149" s="162">
        <v>0</v>
      </c>
    </row>
    <row r="150" spans="1:9" ht="12.75">
      <c r="A150" s="90" t="s">
        <v>228</v>
      </c>
      <c r="B150" s="134" t="s">
        <v>244</v>
      </c>
      <c r="C150" s="13">
        <v>633006</v>
      </c>
      <c r="D150" s="16" t="s">
        <v>25</v>
      </c>
      <c r="E150" s="27"/>
      <c r="F150" s="14"/>
      <c r="G150" s="87">
        <v>0</v>
      </c>
      <c r="H150" s="162">
        <v>0</v>
      </c>
      <c r="I150" s="162">
        <v>0</v>
      </c>
    </row>
    <row r="151" spans="1:9" ht="13.5" thickBot="1">
      <c r="A151" s="243" t="s">
        <v>228</v>
      </c>
      <c r="B151" s="136" t="s">
        <v>244</v>
      </c>
      <c r="C151" s="29">
        <v>633015</v>
      </c>
      <c r="D151" s="23" t="s">
        <v>29</v>
      </c>
      <c r="E151" s="23"/>
      <c r="F151" s="72"/>
      <c r="G151" s="94">
        <v>0</v>
      </c>
      <c r="H151" s="162">
        <v>0</v>
      </c>
      <c r="I151" s="162">
        <v>0</v>
      </c>
    </row>
    <row r="152" spans="1:9" ht="13.5" thickBot="1">
      <c r="A152" s="133" t="s">
        <v>147</v>
      </c>
      <c r="B152" s="57"/>
      <c r="C152" s="57"/>
      <c r="D152" s="57"/>
      <c r="E152" s="57"/>
      <c r="F152" s="57"/>
      <c r="G152" s="138">
        <f>SUM(G140:G151)</f>
        <v>200</v>
      </c>
      <c r="H152" s="159">
        <f>SUM(H140:H151)</f>
        <v>200</v>
      </c>
      <c r="I152" s="159">
        <f>SUM(I140:I151)</f>
        <v>200</v>
      </c>
    </row>
    <row r="153" spans="1:8" ht="12.75">
      <c r="A153" s="260"/>
      <c r="B153" s="111"/>
      <c r="C153" s="111"/>
      <c r="D153" s="111"/>
      <c r="E153" s="111"/>
      <c r="F153" s="111"/>
      <c r="G153" s="241"/>
      <c r="H153" s="152"/>
    </row>
    <row r="154" spans="1:8" ht="12.75">
      <c r="A154" s="260"/>
      <c r="B154" s="111"/>
      <c r="C154" s="111"/>
      <c r="D154" s="111"/>
      <c r="E154" s="111"/>
      <c r="F154" s="111"/>
      <c r="G154" s="241"/>
      <c r="H154" s="152"/>
    </row>
    <row r="155" spans="1:9" ht="14.25">
      <c r="A155" s="64" t="s">
        <v>318</v>
      </c>
      <c r="B155" s="261"/>
      <c r="C155" s="261"/>
      <c r="D155" s="261"/>
      <c r="E155" s="261"/>
      <c r="F155" s="261"/>
      <c r="G155" s="262"/>
      <c r="H155" s="263"/>
      <c r="I155" s="65"/>
    </row>
    <row r="156" spans="1:8" ht="12.75">
      <c r="A156" s="260"/>
      <c r="B156" s="111"/>
      <c r="C156" s="111"/>
      <c r="D156" s="111"/>
      <c r="E156" s="111"/>
      <c r="F156" s="111"/>
      <c r="G156" s="241"/>
      <c r="H156" s="152"/>
    </row>
    <row r="157" spans="1:9" ht="12.75">
      <c r="A157" s="312" t="s">
        <v>243</v>
      </c>
      <c r="B157" s="313"/>
      <c r="C157" s="314">
        <v>633006</v>
      </c>
      <c r="D157" s="127" t="s">
        <v>320</v>
      </c>
      <c r="E157" s="315"/>
      <c r="F157" s="316"/>
      <c r="G157" s="122">
        <v>332</v>
      </c>
      <c r="H157" s="162">
        <v>200</v>
      </c>
      <c r="I157" s="162">
        <v>200</v>
      </c>
    </row>
    <row r="158" spans="1:9" ht="12.75">
      <c r="A158" s="106">
        <v>14977</v>
      </c>
      <c r="B158" s="85" t="s">
        <v>226</v>
      </c>
      <c r="C158" s="85">
        <v>651002</v>
      </c>
      <c r="D158" s="221" t="s">
        <v>223</v>
      </c>
      <c r="E158" s="221"/>
      <c r="F158" s="266"/>
      <c r="G158" s="105">
        <f>(12*281)+(12*136)</f>
        <v>5004</v>
      </c>
      <c r="H158" s="169">
        <f>(12*281)+(12*136)</f>
        <v>5004</v>
      </c>
      <c r="I158" s="169">
        <f>(12*281)+(12*136)</f>
        <v>5004</v>
      </c>
    </row>
    <row r="159" spans="1:9" ht="12.75">
      <c r="A159" s="106">
        <v>14977</v>
      </c>
      <c r="B159" s="13" t="s">
        <v>226</v>
      </c>
      <c r="C159" s="85">
        <v>653001</v>
      </c>
      <c r="D159" s="38" t="s">
        <v>224</v>
      </c>
      <c r="E159" s="221"/>
      <c r="F159" s="266"/>
      <c r="G159" s="105">
        <v>300</v>
      </c>
      <c r="H159" s="169">
        <v>300</v>
      </c>
      <c r="I159" s="169">
        <v>300</v>
      </c>
    </row>
    <row r="160" spans="1:9" ht="12.75">
      <c r="A160" s="224" t="s">
        <v>286</v>
      </c>
      <c r="B160" s="33" t="s">
        <v>226</v>
      </c>
      <c r="C160" s="189">
        <v>821004</v>
      </c>
      <c r="D160" s="267" t="s">
        <v>287</v>
      </c>
      <c r="E160" s="268"/>
      <c r="F160" s="269"/>
      <c r="G160" s="87">
        <v>0</v>
      </c>
      <c r="H160" s="225">
        <v>0</v>
      </c>
      <c r="I160" s="225">
        <v>0</v>
      </c>
    </row>
    <row r="161" spans="1:9" ht="13.5" thickBot="1">
      <c r="A161" s="106">
        <v>14977</v>
      </c>
      <c r="B161" s="27" t="s">
        <v>75</v>
      </c>
      <c r="C161" s="13">
        <v>637012</v>
      </c>
      <c r="D161" s="16" t="s">
        <v>76</v>
      </c>
      <c r="E161" s="27"/>
      <c r="F161" s="14"/>
      <c r="G161" s="87">
        <v>700</v>
      </c>
      <c r="H161" s="169">
        <v>700</v>
      </c>
      <c r="I161" s="169">
        <v>700</v>
      </c>
    </row>
    <row r="162" spans="1:9" ht="13.5" thickBot="1">
      <c r="A162" s="133" t="s">
        <v>319</v>
      </c>
      <c r="B162" s="57"/>
      <c r="C162" s="57"/>
      <c r="D162" s="57"/>
      <c r="E162" s="57"/>
      <c r="F162" s="57"/>
      <c r="G162" s="138">
        <f>SUM(G157:G161)</f>
        <v>6336</v>
      </c>
      <c r="H162" s="138">
        <f>SUM(H157:H161)</f>
        <v>6204</v>
      </c>
      <c r="I162" s="138">
        <f>SUM(I157:I161)</f>
        <v>6204</v>
      </c>
    </row>
    <row r="163" spans="1:9" ht="13.5" thickBot="1">
      <c r="A163" s="260"/>
      <c r="B163" s="111"/>
      <c r="C163" s="111"/>
      <c r="D163" s="111"/>
      <c r="E163" s="111"/>
      <c r="F163" s="111"/>
      <c r="G163" s="241"/>
      <c r="H163" s="152"/>
      <c r="I163" s="152"/>
    </row>
    <row r="164" spans="1:9" ht="13.5" thickBot="1">
      <c r="A164" s="56" t="s">
        <v>153</v>
      </c>
      <c r="B164" s="57"/>
      <c r="C164" s="57"/>
      <c r="D164" s="57"/>
      <c r="E164" s="57"/>
      <c r="F164" s="57"/>
      <c r="G164" s="98">
        <f>G116+G121+G128+G135+G152+G162</f>
        <v>72348</v>
      </c>
      <c r="H164" s="161">
        <f>H116+H121+H128+H135+H152</f>
        <v>69196</v>
      </c>
      <c r="I164" s="161">
        <f>I116+I121+I128+I135+I152</f>
        <v>69196</v>
      </c>
    </row>
    <row r="165" spans="1:11" ht="12.75">
      <c r="A165" s="270"/>
      <c r="B165" s="86"/>
      <c r="C165" s="86"/>
      <c r="D165" s="86"/>
      <c r="E165" s="86"/>
      <c r="F165" s="86"/>
      <c r="G165" s="192"/>
      <c r="H165" s="153"/>
      <c r="K165" s="4"/>
    </row>
    <row r="166" spans="1:11" ht="18.75" thickBot="1">
      <c r="A166" s="446" t="s">
        <v>148</v>
      </c>
      <c r="B166" s="447"/>
      <c r="C166" s="447"/>
      <c r="D166" s="447"/>
      <c r="E166" s="447"/>
      <c r="F166" s="447"/>
      <c r="G166" s="447"/>
      <c r="H166" s="447"/>
      <c r="I166" s="448"/>
      <c r="J166" s="4"/>
      <c r="K166" s="4"/>
    </row>
    <row r="167" spans="1:11" ht="12.75">
      <c r="A167" s="418" t="s">
        <v>136</v>
      </c>
      <c r="B167" s="419" t="s">
        <v>22</v>
      </c>
      <c r="C167" s="420"/>
      <c r="D167" s="420"/>
      <c r="E167" s="420"/>
      <c r="F167" s="449"/>
      <c r="G167" s="76" t="s">
        <v>245</v>
      </c>
      <c r="H167" s="147" t="s">
        <v>268</v>
      </c>
      <c r="I167" s="147" t="s">
        <v>327</v>
      </c>
      <c r="K167" s="4"/>
    </row>
    <row r="168" spans="1:11" ht="26.25" thickBot="1">
      <c r="A168" s="397"/>
      <c r="B168" s="406"/>
      <c r="C168" s="407"/>
      <c r="D168" s="407"/>
      <c r="E168" s="407"/>
      <c r="F168" s="450"/>
      <c r="G168" s="77" t="s">
        <v>247</v>
      </c>
      <c r="H168" s="148" t="s">
        <v>252</v>
      </c>
      <c r="I168" s="148" t="s">
        <v>252</v>
      </c>
      <c r="K168" s="4"/>
    </row>
    <row r="170" spans="1:9" ht="14.25">
      <c r="A170" s="64" t="s">
        <v>149</v>
      </c>
      <c r="B170" s="65"/>
      <c r="C170" s="65"/>
      <c r="D170" s="65"/>
      <c r="E170" s="65"/>
      <c r="F170" s="65"/>
      <c r="G170" s="81"/>
      <c r="H170" s="155"/>
      <c r="I170" s="65"/>
    </row>
    <row r="172" spans="1:9" ht="14.25">
      <c r="A172" s="64" t="s">
        <v>150</v>
      </c>
      <c r="B172" s="65"/>
      <c r="C172" s="65"/>
      <c r="D172" s="65"/>
      <c r="E172" s="65"/>
      <c r="F172" s="65"/>
      <c r="G172" s="81"/>
      <c r="H172" s="155"/>
      <c r="I172" s="65"/>
    </row>
    <row r="174" spans="1:9" ht="12.75">
      <c r="A174" s="54">
        <v>14977</v>
      </c>
      <c r="B174" s="16" t="s">
        <v>107</v>
      </c>
      <c r="C174" s="13">
        <v>625003</v>
      </c>
      <c r="D174" s="16" t="s">
        <v>57</v>
      </c>
      <c r="E174" s="27"/>
      <c r="F174" s="14"/>
      <c r="G174" s="87">
        <v>0</v>
      </c>
      <c r="H174" s="142">
        <v>0</v>
      </c>
      <c r="I174" s="142">
        <v>0</v>
      </c>
    </row>
    <row r="175" spans="1:9" ht="12.75">
      <c r="A175" s="54">
        <v>14977</v>
      </c>
      <c r="B175" s="16" t="s">
        <v>107</v>
      </c>
      <c r="C175" s="13">
        <v>632001</v>
      </c>
      <c r="D175" s="16" t="s">
        <v>108</v>
      </c>
      <c r="E175" s="27"/>
      <c r="F175" s="14"/>
      <c r="G175" s="87">
        <v>200</v>
      </c>
      <c r="H175" s="162">
        <v>200</v>
      </c>
      <c r="I175" s="162">
        <v>200</v>
      </c>
    </row>
    <row r="176" spans="1:9" ht="13.5" thickBot="1">
      <c r="A176" s="55">
        <v>14977</v>
      </c>
      <c r="B176" s="23" t="s">
        <v>107</v>
      </c>
      <c r="C176" s="29">
        <v>637027</v>
      </c>
      <c r="D176" s="23" t="s">
        <v>253</v>
      </c>
      <c r="E176" s="41"/>
      <c r="F176" s="24"/>
      <c r="G176" s="94">
        <v>500</v>
      </c>
      <c r="H176" s="162">
        <v>500</v>
      </c>
      <c r="I176" s="162">
        <v>500</v>
      </c>
    </row>
    <row r="177" spans="1:9" ht="13.5" thickBot="1">
      <c r="A177" s="451" t="s">
        <v>151</v>
      </c>
      <c r="B177" s="452"/>
      <c r="C177" s="452"/>
      <c r="D177" s="452"/>
      <c r="E177" s="26"/>
      <c r="F177" s="26"/>
      <c r="G177" s="89">
        <f>SUM(G174:G176)</f>
        <v>700</v>
      </c>
      <c r="H177" s="163">
        <f>SUM(H174:H176)</f>
        <v>700</v>
      </c>
      <c r="I177" s="163">
        <f>SUM(I174:I176)</f>
        <v>700</v>
      </c>
    </row>
    <row r="178" ht="12.75">
      <c r="G178" s="88"/>
    </row>
    <row r="179" spans="1:9" s="71" customFormat="1" ht="14.25">
      <c r="A179" s="64" t="s">
        <v>152</v>
      </c>
      <c r="B179" s="65"/>
      <c r="C179" s="65"/>
      <c r="D179" s="65"/>
      <c r="E179" s="65"/>
      <c r="F179" s="65"/>
      <c r="G179" s="99"/>
      <c r="H179" s="155"/>
      <c r="I179" s="65"/>
    </row>
    <row r="180" ht="13.5" thickBot="1">
      <c r="G180" s="88"/>
    </row>
    <row r="181" spans="1:9" ht="13.5" thickBot="1">
      <c r="A181" s="56" t="s">
        <v>154</v>
      </c>
      <c r="B181" s="26"/>
      <c r="C181" s="26"/>
      <c r="D181" s="26"/>
      <c r="E181" s="26"/>
      <c r="F181" s="26"/>
      <c r="G181" s="92">
        <f>SUM(G177)</f>
        <v>700</v>
      </c>
      <c r="H181" s="161">
        <f>SUM(H177)</f>
        <v>700</v>
      </c>
      <c r="I181" s="161">
        <f>SUM(I177)</f>
        <v>700</v>
      </c>
    </row>
    <row r="183" spans="1:8" ht="13.5" thickBot="1">
      <c r="A183" s="4"/>
      <c r="B183" s="4"/>
      <c r="C183" s="4"/>
      <c r="D183" s="4"/>
      <c r="E183" s="4"/>
      <c r="F183" s="4"/>
      <c r="G183" s="79"/>
      <c r="H183" s="140"/>
    </row>
    <row r="184" spans="1:9" ht="18.75" thickBot="1">
      <c r="A184" s="399" t="s">
        <v>155</v>
      </c>
      <c r="B184" s="402"/>
      <c r="C184" s="402"/>
      <c r="D184" s="402"/>
      <c r="E184" s="402"/>
      <c r="F184" s="402"/>
      <c r="G184" s="402"/>
      <c r="H184" s="402"/>
      <c r="I184" s="403"/>
    </row>
    <row r="185" spans="1:9" ht="12.75">
      <c r="A185" s="396" t="s">
        <v>136</v>
      </c>
      <c r="B185" s="404" t="s">
        <v>22</v>
      </c>
      <c r="C185" s="405"/>
      <c r="D185" s="405"/>
      <c r="E185" s="405"/>
      <c r="F185" s="405"/>
      <c r="G185" s="276" t="s">
        <v>245</v>
      </c>
      <c r="H185" s="277" t="s">
        <v>268</v>
      </c>
      <c r="I185" s="277" t="s">
        <v>327</v>
      </c>
    </row>
    <row r="186" spans="1:9" ht="26.25" thickBot="1">
      <c r="A186" s="397"/>
      <c r="B186" s="406"/>
      <c r="C186" s="407"/>
      <c r="D186" s="407"/>
      <c r="E186" s="407"/>
      <c r="F186" s="407"/>
      <c r="G186" s="75" t="s">
        <v>248</v>
      </c>
      <c r="H186" s="154" t="s">
        <v>249</v>
      </c>
      <c r="I186" s="154" t="s">
        <v>249</v>
      </c>
    </row>
    <row r="188" spans="1:9" ht="14.25">
      <c r="A188" s="64" t="s">
        <v>156</v>
      </c>
      <c r="B188" s="65"/>
      <c r="C188" s="65"/>
      <c r="D188" s="65"/>
      <c r="E188" s="65"/>
      <c r="F188" s="65"/>
      <c r="G188" s="81"/>
      <c r="H188" s="155"/>
      <c r="I188" s="65"/>
    </row>
    <row r="190" spans="1:9" ht="12.75">
      <c r="A190" s="106">
        <v>14977</v>
      </c>
      <c r="B190" s="16" t="s">
        <v>77</v>
      </c>
      <c r="C190" s="13">
        <v>632001</v>
      </c>
      <c r="D190" s="27" t="s">
        <v>40</v>
      </c>
      <c r="E190" s="14"/>
      <c r="F190" s="14"/>
      <c r="G190" s="87">
        <v>220</v>
      </c>
      <c r="H190" s="162">
        <v>220</v>
      </c>
      <c r="I190" s="162">
        <v>220</v>
      </c>
    </row>
    <row r="191" spans="1:9" ht="12.75">
      <c r="A191" s="106">
        <v>14977</v>
      </c>
      <c r="B191" s="16" t="s">
        <v>77</v>
      </c>
      <c r="C191" s="13">
        <v>633006</v>
      </c>
      <c r="D191" s="16" t="s">
        <v>25</v>
      </c>
      <c r="E191" s="27"/>
      <c r="F191" s="14"/>
      <c r="G191" s="87">
        <v>200</v>
      </c>
      <c r="H191" s="162">
        <v>0</v>
      </c>
      <c r="I191" s="162">
        <v>0</v>
      </c>
    </row>
    <row r="192" spans="1:9" ht="12.75">
      <c r="A192" s="106">
        <v>14977</v>
      </c>
      <c r="B192" s="16" t="s">
        <v>77</v>
      </c>
      <c r="C192" s="13">
        <v>633009</v>
      </c>
      <c r="D192" s="16" t="s">
        <v>78</v>
      </c>
      <c r="E192" s="16"/>
      <c r="F192" s="27"/>
      <c r="G192" s="87">
        <v>10</v>
      </c>
      <c r="H192" s="162">
        <v>10</v>
      </c>
      <c r="I192" s="162">
        <v>10</v>
      </c>
    </row>
    <row r="193" spans="1:9" ht="12.75">
      <c r="A193" s="106">
        <v>14977</v>
      </c>
      <c r="B193" s="16" t="s">
        <v>77</v>
      </c>
      <c r="C193" s="13">
        <v>634001</v>
      </c>
      <c r="D193" s="16" t="s">
        <v>79</v>
      </c>
      <c r="E193" s="27"/>
      <c r="F193" s="14"/>
      <c r="G193" s="93">
        <v>50</v>
      </c>
      <c r="H193" s="162">
        <v>50</v>
      </c>
      <c r="I193" s="162">
        <v>50</v>
      </c>
    </row>
    <row r="194" spans="1:9" ht="12.75">
      <c r="A194" s="106" t="s">
        <v>231</v>
      </c>
      <c r="B194" s="16" t="s">
        <v>77</v>
      </c>
      <c r="C194" s="13">
        <v>634002</v>
      </c>
      <c r="D194" s="16" t="s">
        <v>241</v>
      </c>
      <c r="E194" s="27"/>
      <c r="F194" s="14"/>
      <c r="G194" s="93">
        <v>0</v>
      </c>
      <c r="H194" s="162">
        <v>0</v>
      </c>
      <c r="I194" s="162">
        <v>0</v>
      </c>
    </row>
    <row r="195" spans="1:9" ht="12.75">
      <c r="A195" s="106">
        <v>14977</v>
      </c>
      <c r="B195" s="16" t="s">
        <v>77</v>
      </c>
      <c r="C195" s="13">
        <v>634003</v>
      </c>
      <c r="D195" s="16" t="s">
        <v>80</v>
      </c>
      <c r="E195" s="27"/>
      <c r="F195" s="14"/>
      <c r="G195" s="87">
        <v>232</v>
      </c>
      <c r="H195" s="162">
        <v>232</v>
      </c>
      <c r="I195" s="162">
        <v>232</v>
      </c>
    </row>
    <row r="196" spans="1:9" ht="12.75">
      <c r="A196" s="106">
        <v>14977</v>
      </c>
      <c r="B196" s="16" t="s">
        <v>77</v>
      </c>
      <c r="C196" s="13">
        <v>637002</v>
      </c>
      <c r="D196" s="16" t="s">
        <v>67</v>
      </c>
      <c r="E196" s="27"/>
      <c r="F196" s="14"/>
      <c r="G196" s="87">
        <v>100</v>
      </c>
      <c r="H196" s="162">
        <v>100</v>
      </c>
      <c r="I196" s="162">
        <v>100</v>
      </c>
    </row>
    <row r="197" spans="1:9" ht="13.5" thickBot="1">
      <c r="A197" s="109">
        <v>14977</v>
      </c>
      <c r="B197" s="23" t="s">
        <v>77</v>
      </c>
      <c r="C197" s="29">
        <v>637005</v>
      </c>
      <c r="D197" s="23" t="s">
        <v>45</v>
      </c>
      <c r="E197" s="72"/>
      <c r="F197" s="24"/>
      <c r="G197" s="97">
        <v>306</v>
      </c>
      <c r="H197" s="180">
        <v>306</v>
      </c>
      <c r="I197" s="180">
        <v>306</v>
      </c>
    </row>
    <row r="198" spans="1:9" ht="13.5" thickBot="1">
      <c r="A198" s="59" t="s">
        <v>312</v>
      </c>
      <c r="B198" s="25"/>
      <c r="C198" s="26"/>
      <c r="D198" s="26"/>
      <c r="E198" s="26"/>
      <c r="F198" s="26"/>
      <c r="G198" s="96">
        <f>SUM(G190:G197)</f>
        <v>1118</v>
      </c>
      <c r="H198" s="164">
        <v>918</v>
      </c>
      <c r="I198" s="164">
        <v>918</v>
      </c>
    </row>
    <row r="199" spans="7:8" ht="12.75">
      <c r="G199" s="88"/>
      <c r="H199" s="145" t="s">
        <v>4</v>
      </c>
    </row>
    <row r="200" spans="1:9" ht="14.25">
      <c r="A200" s="64" t="s">
        <v>157</v>
      </c>
      <c r="B200" s="65"/>
      <c r="C200" s="65"/>
      <c r="D200" s="65"/>
      <c r="E200" s="65"/>
      <c r="F200" s="65"/>
      <c r="G200" s="99"/>
      <c r="H200" s="155" t="s">
        <v>4</v>
      </c>
      <c r="I200" s="65"/>
    </row>
    <row r="201" spans="7:8" ht="12.75">
      <c r="G201" s="88"/>
      <c r="H201" s="145" t="s">
        <v>4</v>
      </c>
    </row>
    <row r="202" spans="1:9" ht="13.5" thickBot="1">
      <c r="A202" s="91" t="s">
        <v>23</v>
      </c>
      <c r="B202" s="23" t="s">
        <v>50</v>
      </c>
      <c r="C202" s="29">
        <v>637027</v>
      </c>
      <c r="D202" s="53" t="s">
        <v>51</v>
      </c>
      <c r="E202" s="41"/>
      <c r="F202" s="52"/>
      <c r="G202" s="94">
        <v>54</v>
      </c>
      <c r="H202" s="144">
        <f>SUM(H190:H201)</f>
        <v>1836</v>
      </c>
      <c r="I202" s="144">
        <f>SUM(I190:I201)</f>
        <v>1836</v>
      </c>
    </row>
    <row r="203" spans="1:9" ht="13.5" thickBot="1">
      <c r="A203" s="59" t="s">
        <v>158</v>
      </c>
      <c r="B203" s="20"/>
      <c r="C203" s="45"/>
      <c r="D203" s="11"/>
      <c r="E203" s="43"/>
      <c r="F203" s="21"/>
      <c r="G203" s="89">
        <f>SUM(G202)</f>
        <v>54</v>
      </c>
      <c r="H203" s="164">
        <v>54</v>
      </c>
      <c r="I203" s="164">
        <v>54</v>
      </c>
    </row>
    <row r="204" ht="13.5" thickBot="1">
      <c r="G204" s="88"/>
    </row>
    <row r="205" spans="1:9" ht="13.5" thickBot="1">
      <c r="A205" s="56" t="s">
        <v>159</v>
      </c>
      <c r="B205" s="57"/>
      <c r="C205" s="57"/>
      <c r="D205" s="57"/>
      <c r="E205" s="57"/>
      <c r="F205" s="57"/>
      <c r="G205" s="92">
        <f>SUM(G203+G198)</f>
        <v>1172</v>
      </c>
      <c r="H205" s="159">
        <f>H198+H203</f>
        <v>972</v>
      </c>
      <c r="I205" s="159">
        <f>I198+I203</f>
        <v>972</v>
      </c>
    </row>
    <row r="207" spans="1:8" ht="13.5" thickBot="1">
      <c r="A207" s="4"/>
      <c r="B207" s="4"/>
      <c r="C207" s="4"/>
      <c r="D207" s="4"/>
      <c r="E207" s="4"/>
      <c r="F207" s="4"/>
      <c r="G207" s="79"/>
      <c r="H207" s="140"/>
    </row>
    <row r="208" spans="1:9" ht="18.75" thickBot="1">
      <c r="A208" s="399" t="s">
        <v>160</v>
      </c>
      <c r="B208" s="402"/>
      <c r="C208" s="402"/>
      <c r="D208" s="402"/>
      <c r="E208" s="402"/>
      <c r="F208" s="402"/>
      <c r="G208" s="402"/>
      <c r="H208" s="402"/>
      <c r="I208" s="403"/>
    </row>
    <row r="209" spans="1:9" ht="12.75">
      <c r="A209" s="396" t="s">
        <v>136</v>
      </c>
      <c r="B209" s="404" t="s">
        <v>22</v>
      </c>
      <c r="C209" s="405"/>
      <c r="D209" s="405"/>
      <c r="E209" s="405"/>
      <c r="F209" s="405"/>
      <c r="G209" s="276" t="s">
        <v>245</v>
      </c>
      <c r="H209" s="277" t="s">
        <v>268</v>
      </c>
      <c r="I209" s="277" t="s">
        <v>327</v>
      </c>
    </row>
    <row r="210" spans="1:9" ht="26.25" thickBot="1">
      <c r="A210" s="397"/>
      <c r="B210" s="406"/>
      <c r="C210" s="407"/>
      <c r="D210" s="407"/>
      <c r="E210" s="407"/>
      <c r="F210" s="407"/>
      <c r="G210" s="75" t="s">
        <v>254</v>
      </c>
      <c r="H210" s="187" t="s">
        <v>258</v>
      </c>
      <c r="I210" s="187" t="s">
        <v>258</v>
      </c>
    </row>
    <row r="212" spans="1:9" ht="14.25">
      <c r="A212" s="64" t="s">
        <v>161</v>
      </c>
      <c r="B212" s="65"/>
      <c r="C212" s="65"/>
      <c r="D212" s="65"/>
      <c r="E212" s="65"/>
      <c r="F212" s="65"/>
      <c r="G212" s="81"/>
      <c r="H212" s="155"/>
      <c r="I212" s="65"/>
    </row>
    <row r="214" spans="1:9" ht="12.75">
      <c r="A214" s="106">
        <v>14977</v>
      </c>
      <c r="B214" s="16" t="s">
        <v>27</v>
      </c>
      <c r="C214" s="13">
        <v>633004</v>
      </c>
      <c r="D214" s="16" t="s">
        <v>85</v>
      </c>
      <c r="E214" s="27"/>
      <c r="F214" s="14"/>
      <c r="G214" s="87">
        <f>4*25</f>
        <v>100</v>
      </c>
      <c r="H214" s="142">
        <v>0</v>
      </c>
      <c r="I214" s="142">
        <v>0</v>
      </c>
    </row>
    <row r="215" spans="1:9" ht="13.5" thickBot="1">
      <c r="A215" s="109">
        <v>14977</v>
      </c>
      <c r="B215" s="23" t="s">
        <v>27</v>
      </c>
      <c r="C215" s="29">
        <v>637004</v>
      </c>
      <c r="D215" s="23" t="s">
        <v>86</v>
      </c>
      <c r="E215" s="23"/>
      <c r="F215" s="41"/>
      <c r="G215" s="94">
        <f>10183+1230</f>
        <v>11413</v>
      </c>
      <c r="H215" s="142">
        <v>11500</v>
      </c>
      <c r="I215" s="142">
        <v>11500</v>
      </c>
    </row>
    <row r="216" spans="1:9" ht="13.5" thickBot="1">
      <c r="A216" s="19" t="s">
        <v>162</v>
      </c>
      <c r="B216" s="25"/>
      <c r="C216" s="26"/>
      <c r="D216" s="26"/>
      <c r="E216" s="26"/>
      <c r="F216" s="26"/>
      <c r="G216" s="96">
        <f>SUM(G214:G215)</f>
        <v>11513</v>
      </c>
      <c r="H216" s="164">
        <f>SUM(H214:H215)</f>
        <v>11500</v>
      </c>
      <c r="I216" s="164">
        <f>SUM(I214:I215)</f>
        <v>11500</v>
      </c>
    </row>
    <row r="217" ht="12.75">
      <c r="G217" s="88"/>
    </row>
    <row r="218" spans="1:9" ht="14.25">
      <c r="A218" s="64" t="s">
        <v>163</v>
      </c>
      <c r="B218" s="65"/>
      <c r="C218" s="65"/>
      <c r="D218" s="65"/>
      <c r="E218" s="65"/>
      <c r="F218" s="65"/>
      <c r="G218" s="99"/>
      <c r="H218" s="155"/>
      <c r="I218" s="65"/>
    </row>
    <row r="219" ht="12.75">
      <c r="G219" s="88"/>
    </row>
    <row r="220" spans="1:9" ht="13.5" thickBot="1">
      <c r="A220" s="55">
        <v>25934</v>
      </c>
      <c r="B220" s="23" t="s">
        <v>27</v>
      </c>
      <c r="C220" s="29">
        <v>637004</v>
      </c>
      <c r="D220" s="23" t="s">
        <v>30</v>
      </c>
      <c r="E220" s="72"/>
      <c r="F220" s="52"/>
      <c r="G220" s="305">
        <f>(930+550)-1230</f>
        <v>250</v>
      </c>
      <c r="H220" s="144">
        <v>250</v>
      </c>
      <c r="I220" s="144">
        <v>250</v>
      </c>
    </row>
    <row r="221" spans="1:9" ht="13.5" thickBot="1">
      <c r="A221" s="58" t="s">
        <v>164</v>
      </c>
      <c r="B221" s="57"/>
      <c r="C221" s="57"/>
      <c r="D221" s="57"/>
      <c r="E221" s="57"/>
      <c r="F221" s="57"/>
      <c r="G221" s="306">
        <f>SUM(G220)</f>
        <v>250</v>
      </c>
      <c r="H221" s="159">
        <v>250</v>
      </c>
      <c r="I221" s="161">
        <v>250</v>
      </c>
    </row>
    <row r="222" spans="1:8" ht="12.75">
      <c r="A222" s="260"/>
      <c r="B222" s="111"/>
      <c r="C222" s="111"/>
      <c r="D222" s="111"/>
      <c r="E222" s="111"/>
      <c r="F222" s="111"/>
      <c r="G222" s="241"/>
      <c r="H222" s="152"/>
    </row>
    <row r="223" spans="1:9" ht="14.25">
      <c r="A223" s="64" t="s">
        <v>322</v>
      </c>
      <c r="B223" s="64"/>
      <c r="C223" s="64"/>
      <c r="D223" s="64"/>
      <c r="E223" s="64"/>
      <c r="F223" s="64"/>
      <c r="G223" s="64"/>
      <c r="H223" s="64"/>
      <c r="I223" s="65"/>
    </row>
    <row r="224" spans="1:8" ht="12.75">
      <c r="A224" s="260"/>
      <c r="B224" s="111"/>
      <c r="C224" s="111"/>
      <c r="D224" s="111"/>
      <c r="E224" s="111"/>
      <c r="F224" s="111"/>
      <c r="G224" s="241"/>
      <c r="H224" s="152"/>
    </row>
    <row r="225" spans="1:9" ht="13.5" thickBot="1">
      <c r="A225" s="307">
        <v>25934</v>
      </c>
      <c r="B225" s="308" t="s">
        <v>27</v>
      </c>
      <c r="C225" s="309">
        <v>637004</v>
      </c>
      <c r="D225" s="308" t="s">
        <v>323</v>
      </c>
      <c r="E225" s="310"/>
      <c r="F225" s="311"/>
      <c r="G225" s="94">
        <v>500</v>
      </c>
      <c r="H225" s="144">
        <v>500</v>
      </c>
      <c r="I225" s="144">
        <v>500</v>
      </c>
    </row>
    <row r="226" spans="1:9" ht="13.5" thickBot="1">
      <c r="A226" s="58" t="s">
        <v>324</v>
      </c>
      <c r="B226" s="57"/>
      <c r="C226" s="57"/>
      <c r="D226" s="57"/>
      <c r="E226" s="57"/>
      <c r="F226" s="57"/>
      <c r="G226" s="100">
        <f>SUM(G225)</f>
        <v>500</v>
      </c>
      <c r="H226" s="161">
        <v>0</v>
      </c>
      <c r="I226" s="161">
        <v>0</v>
      </c>
    </row>
    <row r="227" ht="13.5" thickBot="1">
      <c r="G227" s="88"/>
    </row>
    <row r="228" spans="1:9" ht="13.5" thickBot="1">
      <c r="A228" s="56" t="s">
        <v>165</v>
      </c>
      <c r="B228" s="57"/>
      <c r="C228" s="57"/>
      <c r="D228" s="57"/>
      <c r="E228" s="57"/>
      <c r="F228" s="57"/>
      <c r="G228" s="92">
        <f>SUM(G221+G216+G226)</f>
        <v>12263</v>
      </c>
      <c r="H228" s="161">
        <f>SUM(H221+H216+H226)</f>
        <v>11750</v>
      </c>
      <c r="I228" s="161">
        <f>SUM(I221+I216+I226)</f>
        <v>11750</v>
      </c>
    </row>
    <row r="229" spans="1:3" ht="12.75">
      <c r="A229" s="258"/>
      <c r="C229" s="271"/>
    </row>
    <row r="230" spans="1:8" ht="13.5" thickBot="1">
      <c r="A230" s="4"/>
      <c r="B230" s="4"/>
      <c r="C230" s="4"/>
      <c r="D230" s="4"/>
      <c r="E230" s="4"/>
      <c r="F230" s="4"/>
      <c r="G230" s="79"/>
      <c r="H230" s="140"/>
    </row>
    <row r="231" spans="1:9" ht="18.75" thickBot="1">
      <c r="A231" s="399" t="s">
        <v>166</v>
      </c>
      <c r="B231" s="402"/>
      <c r="C231" s="402"/>
      <c r="D231" s="402"/>
      <c r="E231" s="402"/>
      <c r="F231" s="402"/>
      <c r="G231" s="402"/>
      <c r="H231" s="402"/>
      <c r="I231" s="403"/>
    </row>
    <row r="232" spans="1:9" ht="12.75">
      <c r="A232" s="396" t="s">
        <v>136</v>
      </c>
      <c r="B232" s="404" t="s">
        <v>22</v>
      </c>
      <c r="C232" s="405"/>
      <c r="D232" s="405"/>
      <c r="E232" s="405"/>
      <c r="F232" s="405"/>
      <c r="G232" s="276" t="s">
        <v>245</v>
      </c>
      <c r="H232" s="277" t="s">
        <v>268</v>
      </c>
      <c r="I232" s="277" t="s">
        <v>327</v>
      </c>
    </row>
    <row r="233" spans="1:9" ht="26.25" thickBot="1">
      <c r="A233" s="397"/>
      <c r="B233" s="406"/>
      <c r="C233" s="407"/>
      <c r="D233" s="407"/>
      <c r="E233" s="407"/>
      <c r="F233" s="407"/>
      <c r="G233" s="75" t="s">
        <v>254</v>
      </c>
      <c r="H233" s="154" t="s">
        <v>259</v>
      </c>
      <c r="I233" s="154" t="s">
        <v>259</v>
      </c>
    </row>
    <row r="234" spans="1:8" ht="12.75">
      <c r="A234" s="130"/>
      <c r="B234" s="131"/>
      <c r="C234" s="131"/>
      <c r="D234" s="131"/>
      <c r="E234" s="131"/>
      <c r="F234" s="131"/>
      <c r="G234" s="132"/>
      <c r="H234" s="165"/>
    </row>
    <row r="235" spans="1:8" ht="12.75">
      <c r="A235" s="130"/>
      <c r="B235" s="131"/>
      <c r="C235" s="131"/>
      <c r="D235" s="131"/>
      <c r="E235" s="131"/>
      <c r="F235" s="131"/>
      <c r="G235" s="132"/>
      <c r="H235" s="165"/>
    </row>
    <row r="237" spans="1:9" ht="14.25">
      <c r="A237" s="64" t="s">
        <v>167</v>
      </c>
      <c r="B237" s="65"/>
      <c r="C237" s="65"/>
      <c r="D237" s="65"/>
      <c r="E237" s="65"/>
      <c r="F237" s="65"/>
      <c r="G237" s="81"/>
      <c r="H237" s="155"/>
      <c r="I237" s="65"/>
    </row>
    <row r="239" spans="1:9" ht="13.5" thickBot="1">
      <c r="A239" s="55">
        <v>14977</v>
      </c>
      <c r="B239" s="23" t="s">
        <v>81</v>
      </c>
      <c r="C239" s="29">
        <v>633006</v>
      </c>
      <c r="D239" s="23" t="s">
        <v>25</v>
      </c>
      <c r="E239" s="41"/>
      <c r="F239" s="24"/>
      <c r="G239" s="94">
        <v>0</v>
      </c>
      <c r="H239" s="144">
        <v>0</v>
      </c>
      <c r="I239" s="144">
        <v>0</v>
      </c>
    </row>
    <row r="240" spans="1:9" ht="13.5" thickBot="1">
      <c r="A240" s="19" t="s">
        <v>168</v>
      </c>
      <c r="B240" s="25"/>
      <c r="C240" s="26"/>
      <c r="D240" s="26"/>
      <c r="E240" s="26"/>
      <c r="F240" s="26"/>
      <c r="G240" s="89">
        <f>SUM(G239)</f>
        <v>0</v>
      </c>
      <c r="H240" s="157">
        <v>1</v>
      </c>
      <c r="I240" s="157">
        <v>1</v>
      </c>
    </row>
    <row r="241" ht="12.75">
      <c r="G241" s="88"/>
    </row>
    <row r="242" ht="12.75">
      <c r="G242" s="88"/>
    </row>
    <row r="243" ht="12.75">
      <c r="G243" s="88"/>
    </row>
    <row r="244" spans="1:24" s="65" customFormat="1" ht="14.25">
      <c r="A244" s="64" t="s">
        <v>169</v>
      </c>
      <c r="G244" s="99"/>
      <c r="H244" s="155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</row>
    <row r="245" ht="12.75">
      <c r="G245" s="88"/>
    </row>
    <row r="246" spans="1:9" ht="12.75">
      <c r="A246" s="106">
        <v>14977</v>
      </c>
      <c r="B246" s="16" t="s">
        <v>82</v>
      </c>
      <c r="C246" s="13">
        <v>633006</v>
      </c>
      <c r="D246" s="16" t="s">
        <v>25</v>
      </c>
      <c r="E246" s="27"/>
      <c r="F246" s="14"/>
      <c r="G246" s="87">
        <v>100</v>
      </c>
      <c r="H246" s="142">
        <v>100</v>
      </c>
      <c r="I246" s="142">
        <v>100</v>
      </c>
    </row>
    <row r="247" spans="1:9" ht="12.75">
      <c r="A247" s="106">
        <v>14977</v>
      </c>
      <c r="B247" s="16" t="s">
        <v>82</v>
      </c>
      <c r="C247" s="13">
        <v>635006</v>
      </c>
      <c r="D247" s="16" t="s">
        <v>83</v>
      </c>
      <c r="E247" s="27"/>
      <c r="F247" s="14"/>
      <c r="G247" s="87">
        <v>0</v>
      </c>
      <c r="H247" s="142">
        <v>0</v>
      </c>
      <c r="I247" s="142">
        <v>0</v>
      </c>
    </row>
    <row r="248" spans="1:9" ht="13.5" thickBot="1">
      <c r="A248" s="109">
        <v>14977</v>
      </c>
      <c r="B248" s="23" t="s">
        <v>82</v>
      </c>
      <c r="C248" s="29">
        <v>637027</v>
      </c>
      <c r="D248" s="23" t="s">
        <v>84</v>
      </c>
      <c r="E248" s="23"/>
      <c r="F248" s="72"/>
      <c r="G248" s="94">
        <v>0</v>
      </c>
      <c r="H248" s="142">
        <v>0</v>
      </c>
      <c r="I248" s="142">
        <v>0</v>
      </c>
    </row>
    <row r="249" spans="1:9" ht="13.5" thickBot="1">
      <c r="A249" s="59" t="s">
        <v>170</v>
      </c>
      <c r="B249" s="25"/>
      <c r="C249" s="73"/>
      <c r="D249" s="26"/>
      <c r="E249" s="26"/>
      <c r="F249" s="26"/>
      <c r="G249" s="89">
        <f>SUM(G246:G248)</f>
        <v>100</v>
      </c>
      <c r="H249" s="164">
        <f>SUM(H246:H248)</f>
        <v>100</v>
      </c>
      <c r="I249" s="164">
        <f>SUM(I246:I248)</f>
        <v>100</v>
      </c>
    </row>
    <row r="250" spans="7:8" ht="13.5" thickBot="1">
      <c r="G250" s="88"/>
      <c r="H250" s="145" t="s">
        <v>4</v>
      </c>
    </row>
    <row r="251" spans="1:9" ht="13.5" thickBot="1">
      <c r="A251" s="56" t="s">
        <v>171</v>
      </c>
      <c r="B251" s="57"/>
      <c r="C251" s="57"/>
      <c r="D251" s="57"/>
      <c r="E251" s="57"/>
      <c r="F251" s="57"/>
      <c r="G251" s="92">
        <f>SUM(G249+G240)</f>
        <v>100</v>
      </c>
      <c r="H251" s="161">
        <f>SUM(H249+H240)</f>
        <v>101</v>
      </c>
      <c r="I251" s="161">
        <f>SUM(I249+I240)</f>
        <v>101</v>
      </c>
    </row>
    <row r="253" spans="1:8" ht="13.5" thickBot="1">
      <c r="A253" s="4"/>
      <c r="B253" s="4"/>
      <c r="C253" s="4"/>
      <c r="D253" s="4"/>
      <c r="E253" s="4"/>
      <c r="F253" s="4"/>
      <c r="G253" s="79"/>
      <c r="H253" s="140"/>
    </row>
    <row r="254" spans="1:9" ht="18.75" thickBot="1">
      <c r="A254" s="399" t="s">
        <v>172</v>
      </c>
      <c r="B254" s="402"/>
      <c r="C254" s="402"/>
      <c r="D254" s="402"/>
      <c r="E254" s="402"/>
      <c r="F254" s="402"/>
      <c r="G254" s="402"/>
      <c r="H254" s="402"/>
      <c r="I254" s="403"/>
    </row>
    <row r="255" spans="1:9" ht="12.75">
      <c r="A255" s="396" t="s">
        <v>136</v>
      </c>
      <c r="B255" s="404" t="s">
        <v>22</v>
      </c>
      <c r="C255" s="405"/>
      <c r="D255" s="405"/>
      <c r="E255" s="405"/>
      <c r="F255" s="405"/>
      <c r="G255" s="276" t="s">
        <v>245</v>
      </c>
      <c r="H255" s="278" t="s">
        <v>268</v>
      </c>
      <c r="I255" s="278" t="s">
        <v>327</v>
      </c>
    </row>
    <row r="256" spans="1:9" ht="26.25" thickBot="1">
      <c r="A256" s="397"/>
      <c r="B256" s="406"/>
      <c r="C256" s="407"/>
      <c r="D256" s="407"/>
      <c r="E256" s="407"/>
      <c r="F256" s="407"/>
      <c r="G256" s="317" t="s">
        <v>247</v>
      </c>
      <c r="H256" s="148" t="s">
        <v>260</v>
      </c>
      <c r="I256" s="148" t="s">
        <v>260</v>
      </c>
    </row>
    <row r="258" spans="1:9" ht="14.25">
      <c r="A258" s="64" t="s">
        <v>173</v>
      </c>
      <c r="B258" s="65"/>
      <c r="C258" s="65"/>
      <c r="D258" s="65"/>
      <c r="E258" s="65"/>
      <c r="F258" s="65"/>
      <c r="G258" s="81"/>
      <c r="H258" s="155"/>
      <c r="I258" s="155"/>
    </row>
    <row r="259" ht="12.75">
      <c r="I259" s="145"/>
    </row>
    <row r="260" spans="1:9" ht="12.75">
      <c r="A260" s="90" t="s">
        <v>23</v>
      </c>
      <c r="B260" s="16" t="s">
        <v>31</v>
      </c>
      <c r="C260" s="13">
        <v>611</v>
      </c>
      <c r="D260" s="16" t="s">
        <v>32</v>
      </c>
      <c r="E260" s="27"/>
      <c r="F260" s="14"/>
      <c r="G260" s="87">
        <f>(20300/12)*2</f>
        <v>3383.3333333333335</v>
      </c>
      <c r="H260" s="162">
        <v>0</v>
      </c>
      <c r="I260" s="162">
        <v>0</v>
      </c>
    </row>
    <row r="261" spans="1:9" ht="12.75">
      <c r="A261" s="90" t="s">
        <v>23</v>
      </c>
      <c r="B261" s="16" t="s">
        <v>31</v>
      </c>
      <c r="C261" s="13">
        <v>612001</v>
      </c>
      <c r="D261" s="27" t="s">
        <v>218</v>
      </c>
      <c r="E261" s="14"/>
      <c r="F261" s="14"/>
      <c r="G261" s="87">
        <f>(3100/12)*2</f>
        <v>516.6666666666666</v>
      </c>
      <c r="H261" s="162">
        <v>0</v>
      </c>
      <c r="I261" s="162">
        <v>0</v>
      </c>
    </row>
    <row r="262" spans="1:9" ht="12.75">
      <c r="A262" s="90" t="s">
        <v>23</v>
      </c>
      <c r="B262" s="16" t="s">
        <v>31</v>
      </c>
      <c r="C262" s="13">
        <v>612002</v>
      </c>
      <c r="D262" s="27" t="s">
        <v>219</v>
      </c>
      <c r="E262" s="14"/>
      <c r="F262" s="14"/>
      <c r="G262" s="87">
        <f>(1400/12)*2</f>
        <v>233.33333333333334</v>
      </c>
      <c r="H262" s="162">
        <v>0</v>
      </c>
      <c r="I262" s="162">
        <v>0</v>
      </c>
    </row>
    <row r="263" spans="1:9" ht="12.75">
      <c r="A263" s="90" t="s">
        <v>23</v>
      </c>
      <c r="B263" s="16" t="s">
        <v>31</v>
      </c>
      <c r="C263" s="13">
        <v>614</v>
      </c>
      <c r="D263" s="16" t="s">
        <v>33</v>
      </c>
      <c r="E263" s="27"/>
      <c r="F263" s="14" t="s">
        <v>34</v>
      </c>
      <c r="G263" s="87">
        <v>0</v>
      </c>
      <c r="H263" s="162">
        <v>0</v>
      </c>
      <c r="I263" s="162">
        <v>0</v>
      </c>
    </row>
    <row r="264" spans="1:9" ht="12.75">
      <c r="A264" s="90" t="s">
        <v>23</v>
      </c>
      <c r="B264" s="16" t="s">
        <v>31</v>
      </c>
      <c r="C264" s="13">
        <v>621</v>
      </c>
      <c r="D264" s="16" t="s">
        <v>35</v>
      </c>
      <c r="E264" s="27"/>
      <c r="F264" s="14"/>
      <c r="G264" s="87">
        <f>(2490/12)*2</f>
        <v>415</v>
      </c>
      <c r="H264" s="162">
        <v>0</v>
      </c>
      <c r="I264" s="162">
        <v>0</v>
      </c>
    </row>
    <row r="265" spans="1:9" ht="12.75">
      <c r="A265" s="106">
        <v>14977</v>
      </c>
      <c r="B265" s="16" t="s">
        <v>31</v>
      </c>
      <c r="C265" s="13">
        <v>625001</v>
      </c>
      <c r="D265" s="16" t="s">
        <v>134</v>
      </c>
      <c r="E265" s="16"/>
      <c r="F265" s="27"/>
      <c r="G265" s="87">
        <f>(350/12)*2</f>
        <v>58.333333333333336</v>
      </c>
      <c r="H265" s="162">
        <v>0</v>
      </c>
      <c r="I265" s="162">
        <v>0</v>
      </c>
    </row>
    <row r="266" spans="1:9" ht="12.75">
      <c r="A266" s="106">
        <v>14977</v>
      </c>
      <c r="B266" s="16" t="s">
        <v>31</v>
      </c>
      <c r="C266" s="13">
        <v>625002</v>
      </c>
      <c r="D266" s="16" t="s">
        <v>36</v>
      </c>
      <c r="E266" s="27"/>
      <c r="F266" s="14"/>
      <c r="G266" s="93">
        <f>(3500/12)*2</f>
        <v>583.3333333333334</v>
      </c>
      <c r="H266" s="162">
        <v>0</v>
      </c>
      <c r="I266" s="162">
        <v>0</v>
      </c>
    </row>
    <row r="267" spans="1:9" ht="12.75">
      <c r="A267" s="106">
        <v>14977</v>
      </c>
      <c r="B267" s="16" t="s">
        <v>31</v>
      </c>
      <c r="C267" s="13">
        <v>625003</v>
      </c>
      <c r="D267" s="16" t="s">
        <v>37</v>
      </c>
      <c r="E267" s="27"/>
      <c r="F267" s="14"/>
      <c r="G267" s="87">
        <f>(200/12)*2</f>
        <v>33.333333333333336</v>
      </c>
      <c r="H267" s="162">
        <v>0</v>
      </c>
      <c r="I267" s="162">
        <v>0</v>
      </c>
    </row>
    <row r="268" spans="1:9" ht="12.75">
      <c r="A268" s="106">
        <v>14977</v>
      </c>
      <c r="B268" s="16" t="s">
        <v>31</v>
      </c>
      <c r="C268" s="13">
        <v>625004</v>
      </c>
      <c r="D268" s="16" t="s">
        <v>38</v>
      </c>
      <c r="E268" s="27"/>
      <c r="F268" s="14"/>
      <c r="G268" s="93">
        <f>(750/12)*2</f>
        <v>125</v>
      </c>
      <c r="H268" s="162">
        <v>0</v>
      </c>
      <c r="I268" s="162">
        <v>0</v>
      </c>
    </row>
    <row r="269" spans="1:9" ht="12.75">
      <c r="A269" s="106">
        <v>14977</v>
      </c>
      <c r="B269" s="16" t="s">
        <v>31</v>
      </c>
      <c r="C269" s="13">
        <v>625005</v>
      </c>
      <c r="D269" s="16" t="s">
        <v>39</v>
      </c>
      <c r="E269" s="16"/>
      <c r="F269" s="27"/>
      <c r="G269" s="87">
        <f>(250/12)*2</f>
        <v>41.666666666666664</v>
      </c>
      <c r="H269" s="162">
        <v>0</v>
      </c>
      <c r="I269" s="162">
        <v>0</v>
      </c>
    </row>
    <row r="270" spans="1:9" ht="12.75">
      <c r="A270" s="106">
        <v>14977</v>
      </c>
      <c r="B270" s="16" t="s">
        <v>31</v>
      </c>
      <c r="C270" s="13">
        <v>625007</v>
      </c>
      <c r="D270" s="16" t="s">
        <v>135</v>
      </c>
      <c r="E270" s="16"/>
      <c r="F270" s="27"/>
      <c r="G270" s="93">
        <f>(1200/12)*2</f>
        <v>200</v>
      </c>
      <c r="H270" s="162">
        <v>0</v>
      </c>
      <c r="I270" s="162">
        <v>0</v>
      </c>
    </row>
    <row r="271" spans="1:9" ht="12.75">
      <c r="A271" s="106" t="s">
        <v>272</v>
      </c>
      <c r="B271" s="16" t="s">
        <v>31</v>
      </c>
      <c r="C271" s="13">
        <v>632001</v>
      </c>
      <c r="D271" s="27" t="s">
        <v>108</v>
      </c>
      <c r="E271" s="14"/>
      <c r="F271" s="14"/>
      <c r="G271" s="93">
        <f>(1200/12)*2</f>
        <v>200</v>
      </c>
      <c r="H271" s="162">
        <v>0</v>
      </c>
      <c r="I271" s="162">
        <v>0</v>
      </c>
    </row>
    <row r="272" spans="1:9" ht="12.75">
      <c r="A272" s="106">
        <v>14977</v>
      </c>
      <c r="B272" s="16" t="s">
        <v>31</v>
      </c>
      <c r="C272" s="13">
        <v>632001</v>
      </c>
      <c r="D272" s="27" t="s">
        <v>302</v>
      </c>
      <c r="E272" s="14"/>
      <c r="F272" s="14"/>
      <c r="G272" s="87">
        <f>(3400/12)*2</f>
        <v>566.6666666666666</v>
      </c>
      <c r="H272" s="162">
        <v>0</v>
      </c>
      <c r="I272" s="162">
        <v>0</v>
      </c>
    </row>
    <row r="273" spans="1:9" ht="12.75">
      <c r="A273" s="106">
        <v>14977</v>
      </c>
      <c r="B273" s="16" t="s">
        <v>31</v>
      </c>
      <c r="C273" s="13">
        <v>632003</v>
      </c>
      <c r="D273" s="27" t="s">
        <v>41</v>
      </c>
      <c r="E273" s="14" t="s">
        <v>42</v>
      </c>
      <c r="F273" s="14" t="s">
        <v>43</v>
      </c>
      <c r="G273" s="87">
        <f>(220/12)*2</f>
        <v>36.666666666666664</v>
      </c>
      <c r="H273" s="162">
        <v>0</v>
      </c>
      <c r="I273" s="162">
        <v>0</v>
      </c>
    </row>
    <row r="274" spans="1:9" ht="12.75">
      <c r="A274" s="106">
        <v>14977</v>
      </c>
      <c r="B274" s="16" t="s">
        <v>31</v>
      </c>
      <c r="C274" s="13">
        <v>633006</v>
      </c>
      <c r="D274" s="16" t="s">
        <v>25</v>
      </c>
      <c r="E274" s="27"/>
      <c r="F274" s="14"/>
      <c r="G274" s="87">
        <f>(100/12)*2</f>
        <v>16.666666666666668</v>
      </c>
      <c r="H274" s="162">
        <v>0</v>
      </c>
      <c r="I274" s="162">
        <v>0</v>
      </c>
    </row>
    <row r="275" spans="1:9" ht="12.75">
      <c r="A275" s="106">
        <v>14977</v>
      </c>
      <c r="B275" s="16" t="s">
        <v>31</v>
      </c>
      <c r="C275" s="13">
        <v>633009</v>
      </c>
      <c r="D275" s="16" t="s">
        <v>44</v>
      </c>
      <c r="E275" s="16"/>
      <c r="F275" s="27"/>
      <c r="G275" s="87">
        <v>0</v>
      </c>
      <c r="H275" s="162">
        <v>0</v>
      </c>
      <c r="I275" s="162">
        <v>0</v>
      </c>
    </row>
    <row r="276" spans="1:9" ht="12.75">
      <c r="A276" s="106">
        <v>14977</v>
      </c>
      <c r="B276" s="16" t="s">
        <v>31</v>
      </c>
      <c r="C276" s="13">
        <v>637014</v>
      </c>
      <c r="D276" s="27" t="s">
        <v>131</v>
      </c>
      <c r="E276" s="14"/>
      <c r="F276" s="14"/>
      <c r="G276" s="87">
        <v>0</v>
      </c>
      <c r="H276" s="162">
        <v>0</v>
      </c>
      <c r="I276" s="162">
        <v>0</v>
      </c>
    </row>
    <row r="277" spans="1:9" ht="13.5" thickBot="1">
      <c r="A277" s="106">
        <v>14977</v>
      </c>
      <c r="B277" s="23" t="s">
        <v>31</v>
      </c>
      <c r="C277" s="29">
        <v>637016</v>
      </c>
      <c r="D277" s="23" t="s">
        <v>46</v>
      </c>
      <c r="E277" s="41"/>
      <c r="F277" s="24"/>
      <c r="G277" s="94">
        <f>(130/12)*2</f>
        <v>21.666666666666668</v>
      </c>
      <c r="H277" s="162">
        <v>0</v>
      </c>
      <c r="I277" s="162">
        <v>0</v>
      </c>
    </row>
    <row r="278" spans="1:9" ht="13.5" thickBot="1">
      <c r="A278" s="453" t="s">
        <v>174</v>
      </c>
      <c r="B278" s="454"/>
      <c r="C278" s="454"/>
      <c r="D278" s="26"/>
      <c r="E278" s="26"/>
      <c r="F278" s="26"/>
      <c r="G278" s="101">
        <f>SUM(G260:G277)</f>
        <v>6431.666666666667</v>
      </c>
      <c r="H278" s="164">
        <f>SUM(H260:H277)</f>
        <v>0</v>
      </c>
      <c r="I278" s="164">
        <f>SUM(I260:I277)</f>
        <v>0</v>
      </c>
    </row>
    <row r="279" spans="7:8" ht="12.75">
      <c r="G279" s="88"/>
      <c r="H279" s="145" t="s">
        <v>4</v>
      </c>
    </row>
    <row r="280" spans="1:9" ht="14.25">
      <c r="A280" s="64" t="s">
        <v>175</v>
      </c>
      <c r="B280" s="65"/>
      <c r="C280" s="65"/>
      <c r="D280" s="65"/>
      <c r="E280" s="65"/>
      <c r="F280" s="65"/>
      <c r="G280" s="99"/>
      <c r="H280" s="155" t="s">
        <v>4</v>
      </c>
      <c r="I280" s="155" t="s">
        <v>4</v>
      </c>
    </row>
    <row r="281" spans="7:9" ht="12.75">
      <c r="G281" s="88"/>
      <c r="H281" s="145" t="s">
        <v>4</v>
      </c>
      <c r="I281" s="145" t="s">
        <v>4</v>
      </c>
    </row>
    <row r="282" spans="1:9" ht="12.75">
      <c r="A282" s="106">
        <v>14977</v>
      </c>
      <c r="B282" s="16" t="s">
        <v>111</v>
      </c>
      <c r="C282" s="16">
        <v>611</v>
      </c>
      <c r="D282" s="27" t="s">
        <v>100</v>
      </c>
      <c r="E282" s="14"/>
      <c r="F282" s="14"/>
      <c r="G282" s="87">
        <v>16900</v>
      </c>
      <c r="H282" s="162">
        <v>16900</v>
      </c>
      <c r="I282" s="162">
        <v>16900</v>
      </c>
    </row>
    <row r="283" spans="1:9" ht="12.75">
      <c r="A283" s="106">
        <v>14977</v>
      </c>
      <c r="B283" s="16" t="s">
        <v>111</v>
      </c>
      <c r="C283" s="13">
        <v>612001</v>
      </c>
      <c r="D283" s="27" t="s">
        <v>220</v>
      </c>
      <c r="E283" s="14"/>
      <c r="F283" s="14"/>
      <c r="G283" s="87">
        <v>1440</v>
      </c>
      <c r="H283" s="162">
        <v>1440</v>
      </c>
      <c r="I283" s="162">
        <v>1440</v>
      </c>
    </row>
    <row r="284" spans="1:9" ht="12.75">
      <c r="A284" s="106" t="s">
        <v>272</v>
      </c>
      <c r="B284" s="16" t="s">
        <v>111</v>
      </c>
      <c r="C284" s="13">
        <v>612002</v>
      </c>
      <c r="D284" s="27" t="s">
        <v>221</v>
      </c>
      <c r="E284" s="14"/>
      <c r="F284" s="14"/>
      <c r="G284" s="87">
        <v>956</v>
      </c>
      <c r="H284" s="162">
        <v>956</v>
      </c>
      <c r="I284" s="162">
        <v>956</v>
      </c>
    </row>
    <row r="285" spans="1:9" ht="12.75">
      <c r="A285" s="106">
        <v>14977</v>
      </c>
      <c r="B285" s="16" t="s">
        <v>111</v>
      </c>
      <c r="C285" s="16">
        <v>614</v>
      </c>
      <c r="D285" s="27" t="s">
        <v>133</v>
      </c>
      <c r="E285" s="14"/>
      <c r="F285" s="14"/>
      <c r="G285" s="87">
        <v>0</v>
      </c>
      <c r="H285" s="162">
        <v>0</v>
      </c>
      <c r="I285" s="162">
        <v>0</v>
      </c>
    </row>
    <row r="286" spans="1:9" ht="12.75">
      <c r="A286" s="106">
        <v>14977</v>
      </c>
      <c r="B286" s="16" t="s">
        <v>111</v>
      </c>
      <c r="C286" s="16">
        <v>621</v>
      </c>
      <c r="D286" s="16" t="s">
        <v>112</v>
      </c>
      <c r="E286" s="27"/>
      <c r="F286" s="14"/>
      <c r="G286" s="87">
        <v>720</v>
      </c>
      <c r="H286" s="162">
        <v>720</v>
      </c>
      <c r="I286" s="162">
        <v>720</v>
      </c>
    </row>
    <row r="287" spans="1:9" ht="12.75">
      <c r="A287" s="106">
        <v>14977</v>
      </c>
      <c r="B287" s="16" t="s">
        <v>111</v>
      </c>
      <c r="C287" s="16">
        <v>623</v>
      </c>
      <c r="D287" s="16" t="s">
        <v>113</v>
      </c>
      <c r="E287" s="16"/>
      <c r="F287" s="27"/>
      <c r="G287" s="87">
        <v>1200</v>
      </c>
      <c r="H287" s="162">
        <v>1200</v>
      </c>
      <c r="I287" s="162">
        <v>1200</v>
      </c>
    </row>
    <row r="288" spans="1:9" ht="12.75">
      <c r="A288" s="106">
        <v>14977</v>
      </c>
      <c r="B288" s="16" t="s">
        <v>111</v>
      </c>
      <c r="C288" s="13">
        <v>625001</v>
      </c>
      <c r="D288" s="16" t="s">
        <v>55</v>
      </c>
      <c r="E288" s="16"/>
      <c r="F288" s="27"/>
      <c r="G288" s="87">
        <v>270</v>
      </c>
      <c r="H288" s="162">
        <v>270</v>
      </c>
      <c r="I288" s="162">
        <v>270</v>
      </c>
    </row>
    <row r="289" spans="1:9" ht="12.75">
      <c r="A289" s="106">
        <v>14977</v>
      </c>
      <c r="B289" s="16" t="s">
        <v>111</v>
      </c>
      <c r="C289" s="13">
        <v>625002</v>
      </c>
      <c r="D289" s="16" t="s">
        <v>56</v>
      </c>
      <c r="E289" s="27"/>
      <c r="F289" s="14"/>
      <c r="G289" s="87">
        <v>2700</v>
      </c>
      <c r="H289" s="162">
        <v>2700</v>
      </c>
      <c r="I289" s="162">
        <v>2700</v>
      </c>
    </row>
    <row r="290" spans="1:9" ht="12.75">
      <c r="A290" s="106">
        <v>14977</v>
      </c>
      <c r="B290" s="16" t="s">
        <v>111</v>
      </c>
      <c r="C290" s="13">
        <v>625003</v>
      </c>
      <c r="D290" s="16" t="s">
        <v>57</v>
      </c>
      <c r="E290" s="27"/>
      <c r="F290" s="14"/>
      <c r="G290" s="87">
        <v>154</v>
      </c>
      <c r="H290" s="162">
        <v>154</v>
      </c>
      <c r="I290" s="162">
        <v>154</v>
      </c>
    </row>
    <row r="291" spans="1:9" ht="12.75">
      <c r="A291" s="106">
        <v>14977</v>
      </c>
      <c r="B291" s="16" t="s">
        <v>111</v>
      </c>
      <c r="C291" s="13">
        <v>625004</v>
      </c>
      <c r="D291" s="16" t="s">
        <v>58</v>
      </c>
      <c r="E291" s="27"/>
      <c r="F291" s="14"/>
      <c r="G291" s="87">
        <v>450</v>
      </c>
      <c r="H291" s="162">
        <v>450</v>
      </c>
      <c r="I291" s="162">
        <v>450</v>
      </c>
    </row>
    <row r="292" spans="1:9" ht="12.75">
      <c r="A292" s="106">
        <v>14977</v>
      </c>
      <c r="B292" s="16" t="s">
        <v>111</v>
      </c>
      <c r="C292" s="13">
        <v>625005</v>
      </c>
      <c r="D292" s="16" t="s">
        <v>59</v>
      </c>
      <c r="E292" s="16"/>
      <c r="F292" s="27"/>
      <c r="G292" s="87">
        <v>152</v>
      </c>
      <c r="H292" s="162">
        <v>152</v>
      </c>
      <c r="I292" s="162">
        <v>152</v>
      </c>
    </row>
    <row r="293" spans="1:9" ht="12.75">
      <c r="A293" s="106">
        <v>14977</v>
      </c>
      <c r="B293" s="16" t="s">
        <v>111</v>
      </c>
      <c r="C293" s="13">
        <v>625007</v>
      </c>
      <c r="D293" s="16" t="s">
        <v>114</v>
      </c>
      <c r="E293" s="27"/>
      <c r="F293" s="14"/>
      <c r="G293" s="87">
        <v>920</v>
      </c>
      <c r="H293" s="162">
        <v>920</v>
      </c>
      <c r="I293" s="162">
        <v>920</v>
      </c>
    </row>
    <row r="294" spans="1:9" ht="12.75">
      <c r="A294" s="106" t="s">
        <v>272</v>
      </c>
      <c r="B294" s="16" t="s">
        <v>111</v>
      </c>
      <c r="C294" s="13">
        <v>632001</v>
      </c>
      <c r="D294" s="27" t="s">
        <v>108</v>
      </c>
      <c r="E294" s="14"/>
      <c r="F294" s="14"/>
      <c r="G294" s="87">
        <v>1200</v>
      </c>
      <c r="H294" s="162">
        <v>1200</v>
      </c>
      <c r="I294" s="162">
        <v>1200</v>
      </c>
    </row>
    <row r="295" spans="1:9" ht="12.75">
      <c r="A295" s="106">
        <v>14977</v>
      </c>
      <c r="B295" s="16" t="s">
        <v>111</v>
      </c>
      <c r="C295" s="13">
        <v>632001</v>
      </c>
      <c r="D295" s="27" t="s">
        <v>302</v>
      </c>
      <c r="E295" s="14"/>
      <c r="F295" s="14"/>
      <c r="G295" s="123">
        <v>1900</v>
      </c>
      <c r="H295" s="162">
        <v>1900</v>
      </c>
      <c r="I295" s="162">
        <v>1900</v>
      </c>
    </row>
    <row r="296" spans="1:9" ht="12.75">
      <c r="A296" s="106">
        <v>14977</v>
      </c>
      <c r="B296" s="16" t="s">
        <v>111</v>
      </c>
      <c r="C296" s="13">
        <v>632003</v>
      </c>
      <c r="D296" s="16" t="s">
        <v>255</v>
      </c>
      <c r="E296" s="16"/>
      <c r="F296" s="27"/>
      <c r="G296" s="124">
        <v>250</v>
      </c>
      <c r="H296" s="162">
        <v>250</v>
      </c>
      <c r="I296" s="162">
        <v>250</v>
      </c>
    </row>
    <row r="297" spans="1:9" ht="12.75">
      <c r="A297" s="106" t="s">
        <v>222</v>
      </c>
      <c r="B297" s="16" t="s">
        <v>111</v>
      </c>
      <c r="C297" s="13">
        <v>632004</v>
      </c>
      <c r="D297" s="16" t="s">
        <v>251</v>
      </c>
      <c r="E297" s="27"/>
      <c r="F297" s="14"/>
      <c r="G297" s="124">
        <v>210</v>
      </c>
      <c r="H297" s="162">
        <v>210</v>
      </c>
      <c r="I297" s="162">
        <v>210</v>
      </c>
    </row>
    <row r="298" spans="1:9" ht="12.75">
      <c r="A298" s="106">
        <v>14977</v>
      </c>
      <c r="B298" s="16" t="s">
        <v>111</v>
      </c>
      <c r="C298" s="13">
        <v>633006</v>
      </c>
      <c r="D298" s="16" t="s">
        <v>25</v>
      </c>
      <c r="E298" s="27"/>
      <c r="F298" s="14"/>
      <c r="G298" s="123">
        <v>100</v>
      </c>
      <c r="H298" s="162">
        <v>100</v>
      </c>
      <c r="I298" s="162">
        <v>100</v>
      </c>
    </row>
    <row r="299" spans="1:9" ht="12.75">
      <c r="A299" s="106">
        <v>14977</v>
      </c>
      <c r="B299" s="16" t="s">
        <v>111</v>
      </c>
      <c r="C299" s="13">
        <v>633009</v>
      </c>
      <c r="D299" s="16" t="s">
        <v>115</v>
      </c>
      <c r="E299" s="16"/>
      <c r="F299" s="27"/>
      <c r="G299" s="124">
        <v>0</v>
      </c>
      <c r="H299" s="162">
        <v>0</v>
      </c>
      <c r="I299" s="162">
        <v>0</v>
      </c>
    </row>
    <row r="300" spans="1:9" ht="12.75">
      <c r="A300" s="106">
        <v>14977</v>
      </c>
      <c r="B300" s="16" t="s">
        <v>111</v>
      </c>
      <c r="C300" s="13">
        <v>637004</v>
      </c>
      <c r="D300" s="16" t="s">
        <v>69</v>
      </c>
      <c r="E300" s="27"/>
      <c r="F300" s="14"/>
      <c r="G300" s="123">
        <v>0</v>
      </c>
      <c r="H300" s="162">
        <v>0</v>
      </c>
      <c r="I300" s="162">
        <v>0</v>
      </c>
    </row>
    <row r="301" spans="1:9" ht="12.75">
      <c r="A301" s="106">
        <v>14977</v>
      </c>
      <c r="B301" s="16" t="s">
        <v>111</v>
      </c>
      <c r="C301" s="13">
        <v>637014</v>
      </c>
      <c r="D301" s="27" t="s">
        <v>131</v>
      </c>
      <c r="E301" s="14"/>
      <c r="F301" s="14"/>
      <c r="G301" s="123">
        <v>0</v>
      </c>
      <c r="H301" s="162">
        <v>600</v>
      </c>
      <c r="I301" s="162">
        <v>600</v>
      </c>
    </row>
    <row r="302" spans="1:9" ht="13.5" thickBot="1">
      <c r="A302" s="126">
        <v>14977</v>
      </c>
      <c r="B302" s="16" t="s">
        <v>111</v>
      </c>
      <c r="C302" s="13">
        <v>637016</v>
      </c>
      <c r="D302" s="16" t="s">
        <v>46</v>
      </c>
      <c r="E302" s="27"/>
      <c r="F302" s="14"/>
      <c r="G302" s="123">
        <v>140</v>
      </c>
      <c r="H302" s="162">
        <v>140</v>
      </c>
      <c r="I302" s="162">
        <v>140</v>
      </c>
    </row>
    <row r="303" spans="1:9" ht="13.5" thickBot="1">
      <c r="A303" s="19" t="s">
        <v>176</v>
      </c>
      <c r="B303" s="25"/>
      <c r="C303" s="26"/>
      <c r="D303" s="26"/>
      <c r="E303" s="26"/>
      <c r="F303" s="26"/>
      <c r="G303" s="125">
        <f>SUM(G282:G302)</f>
        <v>29662</v>
      </c>
      <c r="H303" s="164">
        <f>SUM(H282:H302)</f>
        <v>30262</v>
      </c>
      <c r="I303" s="164">
        <f>SUM(I282:I302)</f>
        <v>30262</v>
      </c>
    </row>
    <row r="304" spans="7:8" ht="12.75">
      <c r="G304" s="80" t="s">
        <v>4</v>
      </c>
      <c r="H304" s="145" t="s">
        <v>4</v>
      </c>
    </row>
    <row r="305" spans="7:8" ht="12.75">
      <c r="G305" s="80" t="s">
        <v>4</v>
      </c>
      <c r="H305" s="145" t="s">
        <v>4</v>
      </c>
    </row>
    <row r="306" spans="7:8" ht="12.75">
      <c r="G306" s="80" t="s">
        <v>4</v>
      </c>
      <c r="H306" s="145" t="s">
        <v>4</v>
      </c>
    </row>
    <row r="307" spans="1:9" ht="14.25">
      <c r="A307" s="64" t="s">
        <v>177</v>
      </c>
      <c r="B307" s="65"/>
      <c r="C307" s="65"/>
      <c r="D307" s="65"/>
      <c r="E307" s="65"/>
      <c r="F307" s="65"/>
      <c r="G307" s="81"/>
      <c r="H307" s="155"/>
      <c r="I307" s="155"/>
    </row>
    <row r="308" ht="12.75">
      <c r="I308" s="145"/>
    </row>
    <row r="309" spans="1:9" ht="12.75">
      <c r="A309" s="126">
        <v>14977</v>
      </c>
      <c r="B309" s="16" t="s">
        <v>119</v>
      </c>
      <c r="C309" s="16">
        <v>611</v>
      </c>
      <c r="D309" s="27" t="s">
        <v>100</v>
      </c>
      <c r="E309" s="14"/>
      <c r="F309" s="14"/>
      <c r="G309" s="87">
        <f>(4600/12)*2</f>
        <v>766.6666666666666</v>
      </c>
      <c r="H309" s="162">
        <v>0</v>
      </c>
      <c r="I309" s="162">
        <v>0</v>
      </c>
    </row>
    <row r="310" spans="1:9" ht="12.75">
      <c r="A310" s="126">
        <v>14977</v>
      </c>
      <c r="B310" s="16" t="s">
        <v>119</v>
      </c>
      <c r="C310" s="13">
        <v>612001</v>
      </c>
      <c r="D310" s="27" t="s">
        <v>220</v>
      </c>
      <c r="E310" s="14"/>
      <c r="F310" s="14"/>
      <c r="G310" s="87">
        <f>(430/12)*2</f>
        <v>71.66666666666667</v>
      </c>
      <c r="H310" s="162">
        <v>0</v>
      </c>
      <c r="I310" s="162">
        <v>0</v>
      </c>
    </row>
    <row r="311" spans="1:9" ht="12.75">
      <c r="A311" s="106" t="s">
        <v>295</v>
      </c>
      <c r="B311" s="16" t="s">
        <v>119</v>
      </c>
      <c r="C311" s="13">
        <v>612002</v>
      </c>
      <c r="D311" s="27" t="s">
        <v>221</v>
      </c>
      <c r="E311" s="14"/>
      <c r="F311" s="14"/>
      <c r="G311" s="87">
        <v>0</v>
      </c>
      <c r="H311" s="162">
        <v>0</v>
      </c>
      <c r="I311" s="162">
        <v>0</v>
      </c>
    </row>
    <row r="312" spans="1:9" ht="12.75">
      <c r="A312" s="126">
        <v>14977</v>
      </c>
      <c r="B312" s="16" t="s">
        <v>119</v>
      </c>
      <c r="C312" s="16">
        <v>614</v>
      </c>
      <c r="D312" s="16" t="s">
        <v>120</v>
      </c>
      <c r="E312" s="16"/>
      <c r="F312" s="27"/>
      <c r="G312" s="87">
        <v>0</v>
      </c>
      <c r="H312" s="162">
        <v>0</v>
      </c>
      <c r="I312" s="162">
        <v>0</v>
      </c>
    </row>
    <row r="313" spans="1:9" ht="12.75">
      <c r="A313" s="126">
        <v>14977</v>
      </c>
      <c r="B313" s="16" t="s">
        <v>119</v>
      </c>
      <c r="C313" s="16">
        <v>623</v>
      </c>
      <c r="D313" s="16" t="s">
        <v>113</v>
      </c>
      <c r="E313" s="16"/>
      <c r="F313" s="27"/>
      <c r="G313" s="93">
        <f>(511/12)*2</f>
        <v>85.16666666666667</v>
      </c>
      <c r="H313" s="162">
        <v>0</v>
      </c>
      <c r="I313" s="162">
        <v>0</v>
      </c>
    </row>
    <row r="314" spans="1:9" ht="12.75">
      <c r="A314" s="126">
        <v>14977</v>
      </c>
      <c r="B314" s="16" t="s">
        <v>119</v>
      </c>
      <c r="C314" s="13">
        <v>625001</v>
      </c>
      <c r="D314" s="16" t="s">
        <v>55</v>
      </c>
      <c r="E314" s="16"/>
      <c r="F314" s="27"/>
      <c r="G314" s="87">
        <f>(73/12)*2</f>
        <v>12.166666666666666</v>
      </c>
      <c r="H314" s="162">
        <v>0</v>
      </c>
      <c r="I314" s="162">
        <v>0</v>
      </c>
    </row>
    <row r="315" spans="1:9" ht="12.75">
      <c r="A315" s="126">
        <v>14977</v>
      </c>
      <c r="B315" s="16" t="s">
        <v>119</v>
      </c>
      <c r="C315" s="13">
        <v>625002</v>
      </c>
      <c r="D315" s="16" t="s">
        <v>56</v>
      </c>
      <c r="E315" s="27"/>
      <c r="F315" s="14"/>
      <c r="G315" s="93">
        <f>(720/12)*2</f>
        <v>120</v>
      </c>
      <c r="H315" s="162">
        <v>0</v>
      </c>
      <c r="I315" s="162">
        <v>0</v>
      </c>
    </row>
    <row r="316" spans="1:9" ht="12.75">
      <c r="A316" s="126">
        <v>14977</v>
      </c>
      <c r="B316" s="16" t="s">
        <v>119</v>
      </c>
      <c r="C316" s="13">
        <v>625003</v>
      </c>
      <c r="D316" s="16" t="s">
        <v>57</v>
      </c>
      <c r="E316" s="27"/>
      <c r="F316" s="14"/>
      <c r="G316" s="87">
        <f>(41/12)*2</f>
        <v>6.833333333333333</v>
      </c>
      <c r="H316" s="162">
        <v>0</v>
      </c>
      <c r="I316" s="162">
        <v>0</v>
      </c>
    </row>
    <row r="317" spans="1:9" ht="12.75">
      <c r="A317" s="126">
        <v>14977</v>
      </c>
      <c r="B317" s="16" t="s">
        <v>119</v>
      </c>
      <c r="C317" s="13">
        <v>625004</v>
      </c>
      <c r="D317" s="16" t="s">
        <v>58</v>
      </c>
      <c r="E317" s="27"/>
      <c r="F317" s="14"/>
      <c r="G317" s="93">
        <f>(153/12)*2</f>
        <v>25.5</v>
      </c>
      <c r="H317" s="162">
        <v>0</v>
      </c>
      <c r="I317" s="162">
        <v>0</v>
      </c>
    </row>
    <row r="318" spans="1:9" ht="12.75">
      <c r="A318" s="126">
        <v>14977</v>
      </c>
      <c r="B318" s="16" t="s">
        <v>119</v>
      </c>
      <c r="C318" s="13">
        <v>625005</v>
      </c>
      <c r="D318" s="16" t="s">
        <v>59</v>
      </c>
      <c r="E318" s="16"/>
      <c r="F318" s="27"/>
      <c r="G318" s="87">
        <f>(52/12)*2</f>
        <v>8.666666666666666</v>
      </c>
      <c r="H318" s="162">
        <v>0</v>
      </c>
      <c r="I318" s="162">
        <v>0</v>
      </c>
    </row>
    <row r="319" spans="1:9" ht="12.75">
      <c r="A319" s="126">
        <v>14977</v>
      </c>
      <c r="B319" s="16" t="s">
        <v>119</v>
      </c>
      <c r="C319" s="13">
        <v>625007</v>
      </c>
      <c r="D319" s="16" t="s">
        <v>114</v>
      </c>
      <c r="E319" s="27"/>
      <c r="F319" s="14"/>
      <c r="G319" s="87">
        <f>(245/12)*2</f>
        <v>40.833333333333336</v>
      </c>
      <c r="H319" s="162">
        <v>0</v>
      </c>
      <c r="I319" s="162">
        <v>0</v>
      </c>
    </row>
    <row r="320" spans="1:9" ht="12.75">
      <c r="A320" s="126">
        <v>14977</v>
      </c>
      <c r="B320" s="16" t="s">
        <v>119</v>
      </c>
      <c r="C320" s="13">
        <v>632001</v>
      </c>
      <c r="D320" s="264" t="s">
        <v>108</v>
      </c>
      <c r="E320" s="14"/>
      <c r="F320" s="14"/>
      <c r="G320" s="265">
        <f>(300/12)*2</f>
        <v>50</v>
      </c>
      <c r="H320" s="162">
        <v>0</v>
      </c>
      <c r="I320" s="162">
        <v>0</v>
      </c>
    </row>
    <row r="321" spans="1:9" ht="12.75">
      <c r="A321" s="126">
        <v>14977</v>
      </c>
      <c r="B321" s="16" t="s">
        <v>119</v>
      </c>
      <c r="C321" s="13">
        <v>632001</v>
      </c>
      <c r="D321" s="264" t="s">
        <v>302</v>
      </c>
      <c r="E321" s="14"/>
      <c r="F321" s="14"/>
      <c r="G321" s="265">
        <f>(700/12)*2</f>
        <v>116.66666666666667</v>
      </c>
      <c r="H321" s="162">
        <v>0</v>
      </c>
      <c r="I321" s="162">
        <v>0</v>
      </c>
    </row>
    <row r="322" spans="1:9" ht="12.75">
      <c r="A322" s="126">
        <v>14977</v>
      </c>
      <c r="B322" s="16" t="s">
        <v>119</v>
      </c>
      <c r="C322" s="13">
        <v>637005</v>
      </c>
      <c r="D322" s="16" t="s">
        <v>45</v>
      </c>
      <c r="E322" s="27"/>
      <c r="F322" s="14"/>
      <c r="G322" s="87">
        <v>0</v>
      </c>
      <c r="H322" s="162">
        <v>0</v>
      </c>
      <c r="I322" s="162">
        <v>0</v>
      </c>
    </row>
    <row r="323" spans="1:9" ht="12.75">
      <c r="A323" s="126">
        <v>14977</v>
      </c>
      <c r="B323" s="16" t="s">
        <v>119</v>
      </c>
      <c r="C323" s="13">
        <v>637014</v>
      </c>
      <c r="D323" s="27" t="s">
        <v>131</v>
      </c>
      <c r="E323" s="14"/>
      <c r="F323" s="14"/>
      <c r="G323" s="87">
        <v>0</v>
      </c>
      <c r="H323" s="162">
        <v>0</v>
      </c>
      <c r="I323" s="162">
        <v>0</v>
      </c>
    </row>
    <row r="324" spans="1:9" ht="13.5" thickBot="1">
      <c r="A324" s="109">
        <v>14977</v>
      </c>
      <c r="B324" s="23" t="s">
        <v>119</v>
      </c>
      <c r="C324" s="29">
        <v>637016</v>
      </c>
      <c r="D324" s="23" t="s">
        <v>46</v>
      </c>
      <c r="E324" s="72"/>
      <c r="F324" s="52"/>
      <c r="G324" s="97">
        <f>(80/12)*2</f>
        <v>13.333333333333334</v>
      </c>
      <c r="H324" s="162">
        <v>0</v>
      </c>
      <c r="I324" s="162">
        <v>0</v>
      </c>
    </row>
    <row r="325" spans="1:9" ht="13.5" thickBot="1">
      <c r="A325" s="19" t="s">
        <v>178</v>
      </c>
      <c r="B325" s="25"/>
      <c r="C325" s="26"/>
      <c r="D325" s="26"/>
      <c r="E325" s="26"/>
      <c r="F325" s="26"/>
      <c r="G325" s="96">
        <f>SUM(G309:G324)</f>
        <v>1317.4999999999998</v>
      </c>
      <c r="H325" s="164">
        <f>SUM(H309:H324)</f>
        <v>0</v>
      </c>
      <c r="I325" s="164">
        <f>SUM(I309:I324)</f>
        <v>0</v>
      </c>
    </row>
    <row r="326" ht="12.75">
      <c r="H326" s="145" t="s">
        <v>4</v>
      </c>
    </row>
    <row r="327" ht="12.75">
      <c r="H327" s="145" t="s">
        <v>4</v>
      </c>
    </row>
    <row r="331" spans="1:9" ht="14.25">
      <c r="A331" s="64" t="s">
        <v>179</v>
      </c>
      <c r="B331" s="65"/>
      <c r="C331" s="65"/>
      <c r="D331" s="65"/>
      <c r="E331" s="65"/>
      <c r="F331" s="65"/>
      <c r="G331" s="81"/>
      <c r="H331" s="155"/>
      <c r="I331" s="155"/>
    </row>
    <row r="332" ht="12.75">
      <c r="I332" s="145"/>
    </row>
    <row r="333" spans="1:9" ht="12.75">
      <c r="A333" s="106">
        <v>14977</v>
      </c>
      <c r="B333" s="16" t="s">
        <v>122</v>
      </c>
      <c r="C333" s="16">
        <v>611</v>
      </c>
      <c r="D333" s="27" t="s">
        <v>100</v>
      </c>
      <c r="E333" s="14"/>
      <c r="F333" s="14"/>
      <c r="G333" s="87">
        <v>8300</v>
      </c>
      <c r="H333" s="162">
        <v>8300</v>
      </c>
      <c r="I333" s="162">
        <v>8300</v>
      </c>
    </row>
    <row r="334" spans="1:9" ht="12.75">
      <c r="A334" s="106">
        <v>14977</v>
      </c>
      <c r="B334" s="16" t="s">
        <v>122</v>
      </c>
      <c r="C334" s="13">
        <v>612001</v>
      </c>
      <c r="D334" s="27" t="s">
        <v>220</v>
      </c>
      <c r="E334" s="14"/>
      <c r="F334" s="14"/>
      <c r="G334" s="87">
        <v>1400</v>
      </c>
      <c r="H334" s="162">
        <v>1400</v>
      </c>
      <c r="I334" s="162">
        <v>1400</v>
      </c>
    </row>
    <row r="335" spans="1:9" ht="12.75">
      <c r="A335" s="244" t="s">
        <v>294</v>
      </c>
      <c r="B335" s="16" t="s">
        <v>122</v>
      </c>
      <c r="C335" s="13">
        <v>612002</v>
      </c>
      <c r="D335" s="27" t="s">
        <v>221</v>
      </c>
      <c r="E335" s="14"/>
      <c r="F335" s="14"/>
      <c r="G335" s="87">
        <v>0</v>
      </c>
      <c r="H335" s="162">
        <v>0</v>
      </c>
      <c r="I335" s="162">
        <v>0</v>
      </c>
    </row>
    <row r="336" spans="1:9" ht="12.75">
      <c r="A336" s="106">
        <v>14977</v>
      </c>
      <c r="B336" s="16" t="s">
        <v>122</v>
      </c>
      <c r="C336" s="16">
        <v>614</v>
      </c>
      <c r="D336" s="16" t="s">
        <v>120</v>
      </c>
      <c r="E336" s="16"/>
      <c r="F336" s="27"/>
      <c r="G336" s="87">
        <v>0</v>
      </c>
      <c r="H336" s="162">
        <v>0</v>
      </c>
      <c r="I336" s="162">
        <v>0</v>
      </c>
    </row>
    <row r="337" spans="1:9" ht="12" customHeight="1">
      <c r="A337" s="106">
        <v>14977</v>
      </c>
      <c r="B337" s="16" t="s">
        <v>122</v>
      </c>
      <c r="C337" s="16">
        <v>621</v>
      </c>
      <c r="D337" s="16" t="s">
        <v>121</v>
      </c>
      <c r="E337" s="27"/>
      <c r="F337" s="14"/>
      <c r="G337" s="87">
        <v>390</v>
      </c>
      <c r="H337" s="162">
        <v>390</v>
      </c>
      <c r="I337" s="162">
        <v>390</v>
      </c>
    </row>
    <row r="338" spans="1:9" ht="12.75">
      <c r="A338" s="106">
        <v>14977</v>
      </c>
      <c r="B338" s="16" t="s">
        <v>122</v>
      </c>
      <c r="C338" s="16">
        <v>623</v>
      </c>
      <c r="D338" s="16" t="s">
        <v>123</v>
      </c>
      <c r="E338" s="16"/>
      <c r="F338" s="27"/>
      <c r="G338" s="87">
        <v>580</v>
      </c>
      <c r="H338" s="162">
        <v>580</v>
      </c>
      <c r="I338" s="162">
        <v>580</v>
      </c>
    </row>
    <row r="339" spans="1:26" s="65" customFormat="1" ht="12.75">
      <c r="A339" s="106">
        <v>14977</v>
      </c>
      <c r="B339" s="16" t="s">
        <v>122</v>
      </c>
      <c r="C339" s="13">
        <v>625001</v>
      </c>
      <c r="D339" s="16" t="s">
        <v>55</v>
      </c>
      <c r="E339" s="16"/>
      <c r="F339" s="27"/>
      <c r="G339" s="93">
        <v>140</v>
      </c>
      <c r="H339" s="162">
        <v>140</v>
      </c>
      <c r="I339" s="162">
        <v>140</v>
      </c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spans="1:9" ht="12.75">
      <c r="A340" s="106">
        <v>14977</v>
      </c>
      <c r="B340" s="16" t="s">
        <v>122</v>
      </c>
      <c r="C340" s="13">
        <v>625002</v>
      </c>
      <c r="D340" s="16" t="s">
        <v>56</v>
      </c>
      <c r="E340" s="27"/>
      <c r="F340" s="14"/>
      <c r="G340" s="87">
        <v>1360</v>
      </c>
      <c r="H340" s="162">
        <v>1360</v>
      </c>
      <c r="I340" s="162">
        <v>1360</v>
      </c>
    </row>
    <row r="341" spans="1:9" ht="12.75">
      <c r="A341" s="106">
        <v>14977</v>
      </c>
      <c r="B341" s="16" t="s">
        <v>122</v>
      </c>
      <c r="C341" s="13">
        <v>625003</v>
      </c>
      <c r="D341" s="16" t="s">
        <v>57</v>
      </c>
      <c r="E341" s="27"/>
      <c r="F341" s="14"/>
      <c r="G341" s="93">
        <v>78</v>
      </c>
      <c r="H341" s="162">
        <v>78</v>
      </c>
      <c r="I341" s="162">
        <v>78</v>
      </c>
    </row>
    <row r="342" spans="1:9" ht="12.75">
      <c r="A342" s="106">
        <v>14977</v>
      </c>
      <c r="B342" s="16" t="s">
        <v>122</v>
      </c>
      <c r="C342" s="13">
        <v>625004</v>
      </c>
      <c r="D342" s="16" t="s">
        <v>58</v>
      </c>
      <c r="E342" s="27"/>
      <c r="F342" s="14"/>
      <c r="G342" s="87">
        <v>292</v>
      </c>
      <c r="H342" s="162">
        <v>292</v>
      </c>
      <c r="I342" s="162">
        <v>292</v>
      </c>
    </row>
    <row r="343" spans="1:9" ht="12.75">
      <c r="A343" s="106">
        <v>14977</v>
      </c>
      <c r="B343" s="16" t="s">
        <v>122</v>
      </c>
      <c r="C343" s="13">
        <v>625005</v>
      </c>
      <c r="D343" s="16" t="s">
        <v>59</v>
      </c>
      <c r="E343" s="16"/>
      <c r="F343" s="27"/>
      <c r="G343" s="93">
        <v>98</v>
      </c>
      <c r="H343" s="162">
        <v>98</v>
      </c>
      <c r="I343" s="162">
        <v>98</v>
      </c>
    </row>
    <row r="344" spans="1:9" ht="12.75">
      <c r="A344" s="106">
        <v>14977</v>
      </c>
      <c r="B344" s="16" t="s">
        <v>122</v>
      </c>
      <c r="C344" s="13">
        <v>625007</v>
      </c>
      <c r="D344" s="16" t="s">
        <v>114</v>
      </c>
      <c r="E344" s="27"/>
      <c r="F344" s="14"/>
      <c r="G344" s="87">
        <v>460</v>
      </c>
      <c r="H344" s="162">
        <v>460</v>
      </c>
      <c r="I344" s="162">
        <v>460</v>
      </c>
    </row>
    <row r="345" spans="1:9" ht="12.75">
      <c r="A345" s="106">
        <v>14977</v>
      </c>
      <c r="B345" s="16" t="s">
        <v>122</v>
      </c>
      <c r="C345" s="13">
        <v>632003</v>
      </c>
      <c r="D345" s="16" t="s">
        <v>124</v>
      </c>
      <c r="E345" s="16"/>
      <c r="F345" s="27"/>
      <c r="G345" s="93">
        <v>0</v>
      </c>
      <c r="H345" s="162">
        <v>0</v>
      </c>
      <c r="I345" s="162">
        <v>0</v>
      </c>
    </row>
    <row r="346" spans="1:9" ht="12.75">
      <c r="A346" s="106">
        <v>14977</v>
      </c>
      <c r="B346" s="16" t="s">
        <v>122</v>
      </c>
      <c r="C346" s="13">
        <v>633004</v>
      </c>
      <c r="D346" s="16" t="s">
        <v>102</v>
      </c>
      <c r="E346" s="16"/>
      <c r="F346" s="27"/>
      <c r="G346" s="87">
        <v>150</v>
      </c>
      <c r="H346" s="162">
        <v>50</v>
      </c>
      <c r="I346" s="162">
        <v>50</v>
      </c>
    </row>
    <row r="347" spans="1:9" ht="12.75">
      <c r="A347" s="106">
        <v>14977</v>
      </c>
      <c r="B347" s="16" t="s">
        <v>122</v>
      </c>
      <c r="C347" s="13">
        <v>633006</v>
      </c>
      <c r="D347" s="16" t="s">
        <v>25</v>
      </c>
      <c r="E347" s="27"/>
      <c r="F347" s="14"/>
      <c r="G347" s="93">
        <v>250</v>
      </c>
      <c r="H347" s="162">
        <v>150</v>
      </c>
      <c r="I347" s="162">
        <v>150</v>
      </c>
    </row>
    <row r="348" spans="1:9" ht="12.75">
      <c r="A348" s="106">
        <v>14977</v>
      </c>
      <c r="B348" s="16" t="s">
        <v>122</v>
      </c>
      <c r="C348" s="13">
        <v>633010</v>
      </c>
      <c r="D348" s="16" t="s">
        <v>125</v>
      </c>
      <c r="E348" s="16"/>
      <c r="F348" s="27"/>
      <c r="G348" s="87">
        <v>100</v>
      </c>
      <c r="H348" s="162">
        <v>100</v>
      </c>
      <c r="I348" s="162">
        <v>100</v>
      </c>
    </row>
    <row r="349" spans="1:9" ht="12.75">
      <c r="A349" s="106">
        <v>14977</v>
      </c>
      <c r="B349" s="16" t="s">
        <v>122</v>
      </c>
      <c r="C349" s="13">
        <v>635004</v>
      </c>
      <c r="D349" s="16" t="s">
        <v>116</v>
      </c>
      <c r="E349" s="16"/>
      <c r="F349" s="27"/>
      <c r="G349" s="87">
        <v>50</v>
      </c>
      <c r="H349" s="162">
        <v>50</v>
      </c>
      <c r="I349" s="162">
        <v>50</v>
      </c>
    </row>
    <row r="350" spans="1:9" ht="12.75">
      <c r="A350" s="106">
        <v>14977</v>
      </c>
      <c r="B350" s="16" t="s">
        <v>122</v>
      </c>
      <c r="C350" s="13">
        <v>635006</v>
      </c>
      <c r="D350" s="16" t="s">
        <v>117</v>
      </c>
      <c r="E350" s="27"/>
      <c r="F350" s="14"/>
      <c r="G350" s="87">
        <f>150+800</f>
        <v>950</v>
      </c>
      <c r="H350" s="162">
        <v>0</v>
      </c>
      <c r="I350" s="162">
        <v>0</v>
      </c>
    </row>
    <row r="351" spans="1:9" ht="12.75">
      <c r="A351" s="106">
        <v>14977</v>
      </c>
      <c r="B351" s="16" t="s">
        <v>122</v>
      </c>
      <c r="C351" s="13">
        <v>637004</v>
      </c>
      <c r="D351" s="16" t="s">
        <v>69</v>
      </c>
      <c r="E351" s="27"/>
      <c r="F351" s="14"/>
      <c r="G351" s="87">
        <v>0</v>
      </c>
      <c r="H351" s="162">
        <v>0</v>
      </c>
      <c r="I351" s="162">
        <v>0</v>
      </c>
    </row>
    <row r="352" spans="1:9" ht="12.75">
      <c r="A352" s="106">
        <v>14977</v>
      </c>
      <c r="B352" s="16" t="s">
        <v>122</v>
      </c>
      <c r="C352" s="13">
        <v>637014</v>
      </c>
      <c r="D352" s="38" t="s">
        <v>131</v>
      </c>
      <c r="E352" s="14"/>
      <c r="F352" s="14"/>
      <c r="G352" s="93">
        <v>0</v>
      </c>
      <c r="H352" s="162">
        <v>300</v>
      </c>
      <c r="I352" s="162">
        <v>300</v>
      </c>
    </row>
    <row r="353" spans="1:9" ht="13.5" thickBot="1">
      <c r="A353" s="109">
        <v>14977</v>
      </c>
      <c r="B353" s="23" t="s">
        <v>122</v>
      </c>
      <c r="C353" s="29">
        <v>637016</v>
      </c>
      <c r="D353" s="23" t="s">
        <v>46</v>
      </c>
      <c r="E353" s="72"/>
      <c r="F353" s="52"/>
      <c r="G353" s="94">
        <v>70</v>
      </c>
      <c r="H353" s="162">
        <v>70</v>
      </c>
      <c r="I353" s="162">
        <v>70</v>
      </c>
    </row>
    <row r="354" spans="1:9" ht="13.5" thickBot="1">
      <c r="A354" s="19" t="s">
        <v>180</v>
      </c>
      <c r="B354" s="25"/>
      <c r="C354" s="26"/>
      <c r="D354" s="26"/>
      <c r="E354" s="26"/>
      <c r="F354" s="26"/>
      <c r="G354" s="96">
        <f>SUM(G333:G353)</f>
        <v>14668</v>
      </c>
      <c r="H354" s="164">
        <v>13818</v>
      </c>
      <c r="I354" s="164">
        <v>13818</v>
      </c>
    </row>
    <row r="355" spans="7:8" ht="13.5" thickBot="1">
      <c r="G355" s="88"/>
      <c r="H355" s="156" t="s">
        <v>4</v>
      </c>
    </row>
    <row r="356" spans="1:9" ht="13.5" thickBot="1">
      <c r="A356" s="56" t="s">
        <v>181</v>
      </c>
      <c r="B356" s="57"/>
      <c r="C356" s="57"/>
      <c r="D356" s="57"/>
      <c r="E356" s="57"/>
      <c r="F356" s="57"/>
      <c r="G356" s="92">
        <f>SUM(G354+G325+G303+G278)</f>
        <v>52079.166666666664</v>
      </c>
      <c r="H356" s="159">
        <f>SUM(H354+H325+H303+H278)</f>
        <v>44080</v>
      </c>
      <c r="I356" s="159">
        <f>SUM(I354+I325+I303+I278)</f>
        <v>44080</v>
      </c>
    </row>
    <row r="357" ht="12.75">
      <c r="H357" s="145" t="s">
        <v>4</v>
      </c>
    </row>
    <row r="358" ht="12.75">
      <c r="H358" s="145" t="s">
        <v>4</v>
      </c>
    </row>
    <row r="362" spans="2:8" ht="13.5" thickBot="1">
      <c r="B362" s="4"/>
      <c r="C362" s="4"/>
      <c r="D362" s="4"/>
      <c r="E362" s="4"/>
      <c r="F362" s="4"/>
      <c r="G362" s="79"/>
      <c r="H362" s="140"/>
    </row>
    <row r="363" spans="1:9" ht="18.75" thickBot="1">
      <c r="A363" s="399" t="s">
        <v>182</v>
      </c>
      <c r="B363" s="402"/>
      <c r="C363" s="402"/>
      <c r="D363" s="402"/>
      <c r="E363" s="402"/>
      <c r="F363" s="402"/>
      <c r="G363" s="455"/>
      <c r="H363" s="402"/>
      <c r="I363" s="403"/>
    </row>
    <row r="364" spans="1:9" ht="12.75">
      <c r="A364" s="396" t="s">
        <v>136</v>
      </c>
      <c r="B364" s="404" t="s">
        <v>22</v>
      </c>
      <c r="C364" s="405"/>
      <c r="D364" s="405"/>
      <c r="E364" s="405"/>
      <c r="F364" s="405"/>
      <c r="G364" s="301" t="s">
        <v>245</v>
      </c>
      <c r="H364" s="277" t="s">
        <v>268</v>
      </c>
      <c r="I364" s="278" t="s">
        <v>327</v>
      </c>
    </row>
    <row r="365" spans="1:9" ht="26.25" thickBot="1">
      <c r="A365" s="397"/>
      <c r="B365" s="406"/>
      <c r="C365" s="407"/>
      <c r="D365" s="407"/>
      <c r="E365" s="407"/>
      <c r="F365" s="407"/>
      <c r="G365" s="303" t="s">
        <v>254</v>
      </c>
      <c r="H365" s="154" t="s">
        <v>261</v>
      </c>
      <c r="I365" s="148" t="s">
        <v>260</v>
      </c>
    </row>
    <row r="367" spans="1:9" ht="14.25">
      <c r="A367" s="64" t="s">
        <v>183</v>
      </c>
      <c r="B367" s="65"/>
      <c r="C367" s="65"/>
      <c r="D367" s="65"/>
      <c r="E367" s="65"/>
      <c r="F367" s="65"/>
      <c r="G367" s="81"/>
      <c r="H367" s="155"/>
      <c r="I367" s="65"/>
    </row>
    <row r="368" ht="12.75">
      <c r="G368" s="88"/>
    </row>
    <row r="369" spans="1:9" ht="12.75">
      <c r="A369" s="106">
        <v>14977</v>
      </c>
      <c r="B369" s="16" t="s">
        <v>95</v>
      </c>
      <c r="C369" s="13">
        <v>632001</v>
      </c>
      <c r="D369" s="16" t="s">
        <v>96</v>
      </c>
      <c r="E369" s="16"/>
      <c r="F369" s="27"/>
      <c r="G369" s="87">
        <v>1800</v>
      </c>
      <c r="H369" s="162">
        <v>1800</v>
      </c>
      <c r="I369" s="162">
        <v>1800</v>
      </c>
    </row>
    <row r="370" spans="1:9" ht="12.75">
      <c r="A370" s="106">
        <v>14977</v>
      </c>
      <c r="B370" s="16" t="s">
        <v>95</v>
      </c>
      <c r="C370" s="13">
        <v>633006</v>
      </c>
      <c r="D370" s="16" t="s">
        <v>25</v>
      </c>
      <c r="E370" s="27"/>
      <c r="F370" s="14"/>
      <c r="G370" s="87">
        <v>0</v>
      </c>
      <c r="H370" s="142">
        <v>0</v>
      </c>
      <c r="I370" s="142">
        <v>0</v>
      </c>
    </row>
    <row r="371" spans="1:9" ht="12.75">
      <c r="A371" s="106">
        <v>14977</v>
      </c>
      <c r="B371" s="16" t="s">
        <v>95</v>
      </c>
      <c r="C371" s="13">
        <v>633015</v>
      </c>
      <c r="D371" s="16" t="s">
        <v>29</v>
      </c>
      <c r="E371" s="16"/>
      <c r="F371" s="27"/>
      <c r="G371" s="87">
        <v>150</v>
      </c>
      <c r="H371" s="142">
        <v>150</v>
      </c>
      <c r="I371" s="142">
        <v>150</v>
      </c>
    </row>
    <row r="372" spans="1:9" ht="12.75">
      <c r="A372" s="106">
        <v>14977</v>
      </c>
      <c r="B372" s="16" t="s">
        <v>95</v>
      </c>
      <c r="C372" s="13">
        <v>637002</v>
      </c>
      <c r="D372" s="16" t="s">
        <v>97</v>
      </c>
      <c r="E372" s="16"/>
      <c r="F372" s="27"/>
      <c r="G372" s="87">
        <v>0</v>
      </c>
      <c r="H372" s="142">
        <v>0</v>
      </c>
      <c r="I372" s="142">
        <v>0</v>
      </c>
    </row>
    <row r="373" spans="1:9" ht="12.75">
      <c r="A373" s="106">
        <v>14977</v>
      </c>
      <c r="B373" s="16" t="s">
        <v>95</v>
      </c>
      <c r="C373" s="13">
        <v>637004</v>
      </c>
      <c r="D373" s="16" t="s">
        <v>69</v>
      </c>
      <c r="E373" s="27"/>
      <c r="F373" s="14"/>
      <c r="G373" s="87">
        <v>0</v>
      </c>
      <c r="H373" s="142">
        <v>0</v>
      </c>
      <c r="I373" s="142">
        <v>0</v>
      </c>
    </row>
    <row r="374" spans="1:9" ht="12.75">
      <c r="A374" s="106">
        <v>14977</v>
      </c>
      <c r="B374" s="16" t="s">
        <v>95</v>
      </c>
      <c r="C374" s="13">
        <v>642001</v>
      </c>
      <c r="D374" s="16" t="s">
        <v>98</v>
      </c>
      <c r="E374" s="16"/>
      <c r="F374" s="27"/>
      <c r="G374" s="87">
        <v>100</v>
      </c>
      <c r="H374" s="162">
        <v>1500</v>
      </c>
      <c r="I374" s="162">
        <v>1500</v>
      </c>
    </row>
    <row r="375" spans="1:9" ht="12.75">
      <c r="A375" s="109">
        <v>14977</v>
      </c>
      <c r="B375" s="23" t="s">
        <v>95</v>
      </c>
      <c r="C375" s="29">
        <v>634004</v>
      </c>
      <c r="D375" s="16" t="s">
        <v>128</v>
      </c>
      <c r="E375" s="16"/>
      <c r="F375" s="16"/>
      <c r="G375" s="87">
        <v>0</v>
      </c>
      <c r="H375" s="142">
        <v>0</v>
      </c>
      <c r="I375" s="142">
        <v>0</v>
      </c>
    </row>
    <row r="376" spans="1:9" ht="13.5" thickBot="1">
      <c r="A376" s="109"/>
      <c r="B376" s="23"/>
      <c r="C376" s="23"/>
      <c r="D376" s="275"/>
      <c r="E376" s="39"/>
      <c r="F376" s="8"/>
      <c r="G376" s="253"/>
      <c r="H376" s="254"/>
      <c r="I376" s="254"/>
    </row>
    <row r="377" spans="1:9" ht="13.5" thickBot="1">
      <c r="A377" s="19" t="s">
        <v>184</v>
      </c>
      <c r="B377" s="25"/>
      <c r="C377" s="26"/>
      <c r="D377" s="26"/>
      <c r="E377" s="26"/>
      <c r="F377" s="26"/>
      <c r="G377" s="96">
        <f>SUM(G369:G376)</f>
        <v>2050</v>
      </c>
      <c r="H377" s="164">
        <f>SUM(H369:H376)</f>
        <v>3450</v>
      </c>
      <c r="I377" s="164">
        <f>SUM(I369:I376)</f>
        <v>3450</v>
      </c>
    </row>
    <row r="378" spans="7:9" ht="13.5" thickBot="1">
      <c r="G378" s="88"/>
      <c r="H378" s="145" t="s">
        <v>4</v>
      </c>
      <c r="I378" s="145" t="s">
        <v>4</v>
      </c>
    </row>
    <row r="379" spans="1:9" ht="13.5" thickBot="1">
      <c r="A379" s="56" t="s">
        <v>185</v>
      </c>
      <c r="B379" s="57"/>
      <c r="C379" s="57"/>
      <c r="D379" s="57"/>
      <c r="E379" s="57"/>
      <c r="F379" s="57"/>
      <c r="G379" s="92">
        <f>SUM(G377)</f>
        <v>2050</v>
      </c>
      <c r="H379" s="159">
        <f>SUM(H377)</f>
        <v>3450</v>
      </c>
      <c r="I379" s="159">
        <f>SUM(I377)</f>
        <v>3450</v>
      </c>
    </row>
    <row r="380" ht="12.75">
      <c r="H380" s="145" t="s">
        <v>4</v>
      </c>
    </row>
    <row r="381" spans="1:8" ht="13.5" thickBot="1">
      <c r="A381" s="4"/>
      <c r="B381" s="4"/>
      <c r="C381" s="4"/>
      <c r="D381" s="4"/>
      <c r="E381" s="4"/>
      <c r="F381" s="4"/>
      <c r="G381" s="79"/>
      <c r="H381" s="140"/>
    </row>
    <row r="382" spans="1:9" ht="18.75" thickBot="1">
      <c r="A382" s="399" t="s">
        <v>186</v>
      </c>
      <c r="B382" s="402"/>
      <c r="C382" s="402"/>
      <c r="D382" s="402"/>
      <c r="E382" s="402"/>
      <c r="F382" s="402"/>
      <c r="G382" s="402"/>
      <c r="H382" s="402"/>
      <c r="I382" s="403"/>
    </row>
    <row r="383" spans="1:9" ht="12.75">
      <c r="A383" s="396" t="s">
        <v>136</v>
      </c>
      <c r="B383" s="404" t="s">
        <v>22</v>
      </c>
      <c r="C383" s="405"/>
      <c r="D383" s="405"/>
      <c r="E383" s="405"/>
      <c r="F383" s="405"/>
      <c r="G383" s="301" t="s">
        <v>245</v>
      </c>
      <c r="H383" s="277" t="s">
        <v>268</v>
      </c>
      <c r="I383" s="278" t="s">
        <v>327</v>
      </c>
    </row>
    <row r="384" spans="1:9" ht="26.25" thickBot="1">
      <c r="A384" s="397"/>
      <c r="B384" s="406"/>
      <c r="C384" s="407"/>
      <c r="D384" s="407"/>
      <c r="E384" s="407"/>
      <c r="F384" s="407"/>
      <c r="G384" s="302" t="s">
        <v>247</v>
      </c>
      <c r="H384" s="154" t="s">
        <v>246</v>
      </c>
      <c r="I384" s="148" t="s">
        <v>260</v>
      </c>
    </row>
    <row r="386" spans="1:9" ht="14.25">
      <c r="A386" s="64" t="s">
        <v>187</v>
      </c>
      <c r="B386" s="65"/>
      <c r="C386" s="65"/>
      <c r="D386" s="65"/>
      <c r="E386" s="65"/>
      <c r="F386" s="65"/>
      <c r="G386" s="81"/>
      <c r="H386" s="155"/>
      <c r="I386" s="155"/>
    </row>
    <row r="387" ht="12.75">
      <c r="I387" s="145"/>
    </row>
    <row r="388" spans="1:9" ht="12.75">
      <c r="A388" s="90" t="s">
        <v>272</v>
      </c>
      <c r="B388" s="28" t="s">
        <v>101</v>
      </c>
      <c r="C388" s="13">
        <v>632001</v>
      </c>
      <c r="D388" s="14" t="s">
        <v>108</v>
      </c>
      <c r="E388" s="14"/>
      <c r="F388" s="28"/>
      <c r="G388" s="250">
        <v>2800</v>
      </c>
      <c r="H388" s="160">
        <v>2800</v>
      </c>
      <c r="I388" s="160">
        <v>2800</v>
      </c>
    </row>
    <row r="389" spans="1:9" ht="12.75">
      <c r="A389" s="248">
        <v>14977</v>
      </c>
      <c r="B389" s="31" t="s">
        <v>101</v>
      </c>
      <c r="C389" s="33">
        <v>632001</v>
      </c>
      <c r="D389" t="s">
        <v>302</v>
      </c>
      <c r="E389" s="32"/>
      <c r="F389" s="28"/>
      <c r="G389" s="137">
        <v>2400</v>
      </c>
      <c r="H389" s="249">
        <v>2400</v>
      </c>
      <c r="I389" s="249">
        <v>2400</v>
      </c>
    </row>
    <row r="390" spans="1:9" ht="12.75">
      <c r="A390" s="54">
        <v>14977</v>
      </c>
      <c r="B390" s="16" t="s">
        <v>101</v>
      </c>
      <c r="C390" s="13">
        <v>633006</v>
      </c>
      <c r="D390" s="16" t="s">
        <v>25</v>
      </c>
      <c r="E390" s="27"/>
      <c r="F390" s="14"/>
      <c r="G390" s="87">
        <v>265</v>
      </c>
      <c r="H390" s="162">
        <v>265</v>
      </c>
      <c r="I390" s="162">
        <v>265</v>
      </c>
    </row>
    <row r="391" spans="1:9" ht="12.75">
      <c r="A391" s="54">
        <v>14977</v>
      </c>
      <c r="B391" s="16" t="s">
        <v>101</v>
      </c>
      <c r="C391" s="13">
        <v>633009</v>
      </c>
      <c r="D391" s="16" t="s">
        <v>103</v>
      </c>
      <c r="E391" s="27"/>
      <c r="F391" s="14"/>
      <c r="G391" s="93">
        <v>0</v>
      </c>
      <c r="H391" s="162">
        <v>0</v>
      </c>
      <c r="I391" s="162">
        <v>0</v>
      </c>
    </row>
    <row r="392" spans="1:14" ht="12.75">
      <c r="A392" s="36" t="s">
        <v>231</v>
      </c>
      <c r="B392" s="127" t="s">
        <v>101</v>
      </c>
      <c r="C392" s="15">
        <v>637012</v>
      </c>
      <c r="D392" s="127" t="s">
        <v>242</v>
      </c>
      <c r="E392" s="14"/>
      <c r="F392" s="28"/>
      <c r="G392" s="105">
        <v>35</v>
      </c>
      <c r="H392" s="162">
        <v>35</v>
      </c>
      <c r="I392" s="162">
        <v>35</v>
      </c>
      <c r="J392" s="4"/>
      <c r="K392" s="4"/>
      <c r="L392" s="4"/>
      <c r="M392" s="4"/>
      <c r="N392" s="4"/>
    </row>
    <row r="393" spans="1:14" ht="12.75">
      <c r="A393" s="239"/>
      <c r="B393" s="39"/>
      <c r="C393" s="6"/>
      <c r="D393" s="39"/>
      <c r="E393" s="4"/>
      <c r="F393" s="4"/>
      <c r="G393" s="240"/>
      <c r="H393" s="181"/>
      <c r="I393" s="181"/>
      <c r="J393" s="4"/>
      <c r="K393" s="4"/>
      <c r="L393" s="4"/>
      <c r="M393" s="4"/>
      <c r="N393" s="4"/>
    </row>
    <row r="394" spans="1:14" ht="12.75">
      <c r="A394" s="239"/>
      <c r="B394" s="39"/>
      <c r="C394" s="6"/>
      <c r="D394" s="39"/>
      <c r="E394" s="4"/>
      <c r="F394" s="4"/>
      <c r="G394" s="240"/>
      <c r="H394" s="181"/>
      <c r="I394" s="181"/>
      <c r="J394" s="4"/>
      <c r="K394" s="4"/>
      <c r="L394" s="4"/>
      <c r="M394" s="4"/>
      <c r="N394" s="4"/>
    </row>
    <row r="395" spans="1:9" ht="12.75">
      <c r="A395" s="128"/>
      <c r="B395" s="4"/>
      <c r="C395" s="4"/>
      <c r="D395" s="4"/>
      <c r="E395" s="4"/>
      <c r="F395" s="4"/>
      <c r="G395" s="102"/>
      <c r="H395" s="181"/>
      <c r="I395" s="181"/>
    </row>
    <row r="396" spans="1:9" ht="12.75">
      <c r="A396" s="128"/>
      <c r="B396" s="4"/>
      <c r="C396" s="4"/>
      <c r="D396" s="4"/>
      <c r="E396" s="4"/>
      <c r="F396" s="4"/>
      <c r="G396" s="102"/>
      <c r="H396" s="181"/>
      <c r="I396" s="181"/>
    </row>
    <row r="397" spans="1:9" ht="12.75">
      <c r="A397" s="128"/>
      <c r="B397" s="4"/>
      <c r="C397" s="4"/>
      <c r="D397" s="4"/>
      <c r="E397" s="4"/>
      <c r="F397" s="4"/>
      <c r="G397" s="102"/>
      <c r="H397" s="181"/>
      <c r="I397" s="181"/>
    </row>
    <row r="398" spans="1:9" ht="14.25">
      <c r="A398" s="66" t="s">
        <v>189</v>
      </c>
      <c r="B398" s="67"/>
      <c r="C398" s="67"/>
      <c r="D398" s="67"/>
      <c r="E398" s="67"/>
      <c r="F398" s="67"/>
      <c r="G398" s="103"/>
      <c r="H398" s="182"/>
      <c r="I398" s="182"/>
    </row>
    <row r="399" spans="7:9" ht="12.75">
      <c r="G399" s="88"/>
      <c r="H399" s="183"/>
      <c r="I399" s="183"/>
    </row>
    <row r="400" spans="1:9" ht="13.5" thickBot="1">
      <c r="A400" s="55">
        <v>14977</v>
      </c>
      <c r="B400" s="23" t="s">
        <v>101</v>
      </c>
      <c r="C400" s="29">
        <v>637002</v>
      </c>
      <c r="D400" s="23" t="s">
        <v>104</v>
      </c>
      <c r="E400" s="72"/>
      <c r="F400" s="52"/>
      <c r="G400" s="94">
        <v>600</v>
      </c>
      <c r="H400" s="180">
        <v>600</v>
      </c>
      <c r="I400" s="180">
        <v>600</v>
      </c>
    </row>
    <row r="401" spans="1:9" ht="13.5" thickBot="1">
      <c r="A401" s="56" t="s">
        <v>188</v>
      </c>
      <c r="B401" s="57"/>
      <c r="C401" s="57"/>
      <c r="D401" s="57"/>
      <c r="E401" s="57"/>
      <c r="F401" s="57"/>
      <c r="G401" s="92">
        <f>SUM(G388:G400)</f>
        <v>6100</v>
      </c>
      <c r="H401" s="159">
        <f>SUM(H388:H400)</f>
        <v>6100</v>
      </c>
      <c r="I401" s="159">
        <f>SUM(I388:I400)</f>
        <v>6100</v>
      </c>
    </row>
    <row r="402" spans="7:9" ht="12.75">
      <c r="G402" s="88"/>
      <c r="H402" s="145" t="s">
        <v>4</v>
      </c>
      <c r="I402" s="145" t="s">
        <v>4</v>
      </c>
    </row>
    <row r="403" spans="1:9" ht="14.25">
      <c r="A403" s="64" t="s">
        <v>190</v>
      </c>
      <c r="B403" s="65"/>
      <c r="C403" s="65"/>
      <c r="D403" s="65"/>
      <c r="E403" s="65"/>
      <c r="F403" s="65"/>
      <c r="G403" s="99"/>
      <c r="H403" s="155" t="s">
        <v>4</v>
      </c>
      <c r="I403" s="155" t="s">
        <v>4</v>
      </c>
    </row>
    <row r="404" spans="7:9" ht="12.75">
      <c r="G404" s="88"/>
      <c r="I404" s="145"/>
    </row>
    <row r="405" spans="1:9" ht="12.75">
      <c r="A405" s="106">
        <v>14977</v>
      </c>
      <c r="B405" s="16" t="s">
        <v>99</v>
      </c>
      <c r="C405" s="13">
        <v>627027</v>
      </c>
      <c r="D405" s="27" t="s">
        <v>253</v>
      </c>
      <c r="E405" s="14"/>
      <c r="F405" s="14"/>
      <c r="G405" s="87">
        <v>0</v>
      </c>
      <c r="H405" s="162">
        <v>0</v>
      </c>
      <c r="I405" s="162">
        <v>0</v>
      </c>
    </row>
    <row r="406" spans="1:9" ht="12.75">
      <c r="A406" s="106">
        <v>14977</v>
      </c>
      <c r="B406" s="16" t="s">
        <v>99</v>
      </c>
      <c r="C406" s="13">
        <v>633006</v>
      </c>
      <c r="D406" s="27" t="s">
        <v>25</v>
      </c>
      <c r="E406" s="14"/>
      <c r="F406" s="14"/>
      <c r="G406" s="87">
        <v>0</v>
      </c>
      <c r="H406" s="162">
        <v>0</v>
      </c>
      <c r="I406" s="162">
        <v>0</v>
      </c>
    </row>
    <row r="407" spans="1:9" ht="12.75">
      <c r="A407" s="106">
        <v>14977</v>
      </c>
      <c r="B407" s="16" t="s">
        <v>99</v>
      </c>
      <c r="C407" s="13">
        <v>633009</v>
      </c>
      <c r="D407" s="16" t="s">
        <v>303</v>
      </c>
      <c r="E407" s="16"/>
      <c r="F407" s="27"/>
      <c r="G407" s="87">
        <v>0</v>
      </c>
      <c r="H407" s="162">
        <v>0</v>
      </c>
      <c r="I407" s="162">
        <v>0</v>
      </c>
    </row>
    <row r="408" spans="1:9" ht="13.5" thickBot="1">
      <c r="A408" s="106">
        <v>14977</v>
      </c>
      <c r="B408" s="16" t="s">
        <v>99</v>
      </c>
      <c r="C408" s="13">
        <v>632001</v>
      </c>
      <c r="D408" s="27" t="s">
        <v>40</v>
      </c>
      <c r="E408" s="14"/>
      <c r="F408" s="14"/>
      <c r="G408" s="93">
        <v>0</v>
      </c>
      <c r="H408" s="162">
        <v>0</v>
      </c>
      <c r="I408" s="162">
        <v>0</v>
      </c>
    </row>
    <row r="409" spans="1:9" ht="13.5" thickBot="1">
      <c r="A409" s="19" t="s">
        <v>191</v>
      </c>
      <c r="B409" s="25"/>
      <c r="C409" s="26"/>
      <c r="D409" s="26"/>
      <c r="E409" s="26"/>
      <c r="F409" s="26"/>
      <c r="G409" s="96">
        <f>SUM(G405:G408)</f>
        <v>0</v>
      </c>
      <c r="H409" s="164">
        <f>SUM(H405:H408)</f>
        <v>0</v>
      </c>
      <c r="I409" s="164">
        <f>SUM(I405:I408)</f>
        <v>0</v>
      </c>
    </row>
    <row r="410" spans="8:9" ht="12.75">
      <c r="H410" s="145" t="s">
        <v>4</v>
      </c>
      <c r="I410" s="145" t="s">
        <v>4</v>
      </c>
    </row>
    <row r="411" spans="1:9" ht="14.25">
      <c r="A411" s="64" t="s">
        <v>192</v>
      </c>
      <c r="B411" s="65"/>
      <c r="C411" s="65"/>
      <c r="D411" s="65"/>
      <c r="E411" s="65"/>
      <c r="F411" s="65"/>
      <c r="G411" s="81"/>
      <c r="H411" s="155" t="s">
        <v>4</v>
      </c>
      <c r="I411" s="155" t="s">
        <v>4</v>
      </c>
    </row>
    <row r="412" spans="7:9" ht="12.75">
      <c r="G412" s="88"/>
      <c r="I412" s="145"/>
    </row>
    <row r="413" spans="7:9" ht="12.75">
      <c r="G413" s="88"/>
      <c r="I413" s="145"/>
    </row>
    <row r="414" spans="1:9" ht="13.5" thickBot="1">
      <c r="A414" s="55">
        <v>14977</v>
      </c>
      <c r="B414" s="23" t="s">
        <v>105</v>
      </c>
      <c r="C414" s="29">
        <v>637035</v>
      </c>
      <c r="D414" s="23" t="s">
        <v>106</v>
      </c>
      <c r="E414" s="23"/>
      <c r="F414" s="41"/>
      <c r="G414" s="162">
        <v>220</v>
      </c>
      <c r="H414" s="162">
        <v>220</v>
      </c>
      <c r="I414" s="162">
        <v>220</v>
      </c>
    </row>
    <row r="415" spans="1:9" ht="13.5" thickBot="1">
      <c r="A415" s="56" t="s">
        <v>193</v>
      </c>
      <c r="B415" s="57"/>
      <c r="C415" s="57"/>
      <c r="D415" s="57"/>
      <c r="E415" s="57"/>
      <c r="F415" s="193"/>
      <c r="G415" s="92">
        <f>SUM(G414)</f>
        <v>220</v>
      </c>
      <c r="H415" s="159">
        <f>SUM(H414)</f>
        <v>220</v>
      </c>
      <c r="I415" s="159">
        <f>SUM(I414)</f>
        <v>220</v>
      </c>
    </row>
    <row r="416" spans="1:9" ht="12.75">
      <c r="A416" s="111"/>
      <c r="B416" s="111"/>
      <c r="C416" s="111"/>
      <c r="D416" s="111"/>
      <c r="E416" s="111"/>
      <c r="F416" s="111"/>
      <c r="G416" s="241"/>
      <c r="H416" s="152"/>
      <c r="I416" s="152"/>
    </row>
    <row r="417" spans="7:9" ht="13.5" thickBot="1">
      <c r="G417" s="88"/>
      <c r="I417" s="145"/>
    </row>
    <row r="418" spans="1:9" ht="13.5" thickBot="1">
      <c r="A418" s="56" t="s">
        <v>194</v>
      </c>
      <c r="B418" s="57"/>
      <c r="C418" s="57"/>
      <c r="D418" s="57"/>
      <c r="E418" s="57"/>
      <c r="F418" s="57"/>
      <c r="G418" s="92">
        <f>SUM(G415+G409+G401)</f>
        <v>6320</v>
      </c>
      <c r="H418" s="159">
        <f>SUM(H415+H409+H401)</f>
        <v>6320</v>
      </c>
      <c r="I418" s="159">
        <f>SUM(I415+I409+I401)</f>
        <v>6320</v>
      </c>
    </row>
    <row r="419" spans="1:8" ht="12.75">
      <c r="A419" s="111"/>
      <c r="B419" s="111"/>
      <c r="C419" s="111"/>
      <c r="D419" s="111"/>
      <c r="E419" s="111"/>
      <c r="F419" s="111"/>
      <c r="G419" s="241"/>
      <c r="H419" s="152"/>
    </row>
    <row r="420" spans="1:8" ht="12.75">
      <c r="A420" s="111"/>
      <c r="B420" s="111"/>
      <c r="C420" s="111"/>
      <c r="D420" s="111"/>
      <c r="E420" s="111"/>
      <c r="F420" s="111"/>
      <c r="G420" s="241"/>
      <c r="H420" s="152"/>
    </row>
    <row r="421" spans="1:8" ht="12.75">
      <c r="A421" s="111"/>
      <c r="B421" s="111"/>
      <c r="C421" s="111"/>
      <c r="D421" s="111"/>
      <c r="E421" s="111"/>
      <c r="F421" s="111"/>
      <c r="G421" s="241"/>
      <c r="H421" s="152"/>
    </row>
    <row r="422" spans="1:8" ht="12.75">
      <c r="A422" s="111"/>
      <c r="B422" s="111"/>
      <c r="C422" s="111"/>
      <c r="D422" s="111"/>
      <c r="E422" s="111"/>
      <c r="F422" s="111"/>
      <c r="G422" s="241"/>
      <c r="H422" s="152"/>
    </row>
    <row r="423" spans="1:8" ht="12.75">
      <c r="A423" s="111"/>
      <c r="B423" s="111"/>
      <c r="C423" s="111"/>
      <c r="D423" s="111"/>
      <c r="E423" s="111"/>
      <c r="F423" s="111"/>
      <c r="G423" s="241"/>
      <c r="H423" s="152"/>
    </row>
    <row r="424" ht="13.5" thickBot="1">
      <c r="G424" s="88"/>
    </row>
    <row r="425" spans="1:9" ht="18.75" thickBot="1">
      <c r="A425" s="399" t="s">
        <v>195</v>
      </c>
      <c r="B425" s="402"/>
      <c r="C425" s="402"/>
      <c r="D425" s="402"/>
      <c r="E425" s="402"/>
      <c r="F425" s="402"/>
      <c r="G425" s="402"/>
      <c r="H425" s="402"/>
      <c r="I425" s="403"/>
    </row>
    <row r="426" spans="1:9" ht="12.75">
      <c r="A426" s="396" t="s">
        <v>136</v>
      </c>
      <c r="B426" s="414" t="s">
        <v>22</v>
      </c>
      <c r="C426" s="415"/>
      <c r="D426" s="415"/>
      <c r="E426" s="415"/>
      <c r="F426" s="415"/>
      <c r="G426" s="301" t="s">
        <v>245</v>
      </c>
      <c r="H426" s="277" t="s">
        <v>268</v>
      </c>
      <c r="I426" s="278" t="s">
        <v>327</v>
      </c>
    </row>
    <row r="427" spans="1:9" ht="26.25" thickBot="1">
      <c r="A427" s="397"/>
      <c r="B427" s="416"/>
      <c r="C427" s="417"/>
      <c r="D427" s="417"/>
      <c r="E427" s="417"/>
      <c r="F427" s="417"/>
      <c r="G427" s="302" t="s">
        <v>248</v>
      </c>
      <c r="H427" s="154" t="s">
        <v>262</v>
      </c>
      <c r="I427" s="148" t="s">
        <v>260</v>
      </c>
    </row>
    <row r="429" spans="1:9" ht="14.25">
      <c r="A429" s="64" t="s">
        <v>196</v>
      </c>
      <c r="B429" s="65"/>
      <c r="C429" s="65"/>
      <c r="D429" s="65"/>
      <c r="E429" s="65"/>
      <c r="F429" s="65"/>
      <c r="G429" s="81"/>
      <c r="H429" s="155"/>
      <c r="I429" s="155"/>
    </row>
    <row r="430" spans="1:9" ht="13.5" thickBot="1">
      <c r="A430" s="8"/>
      <c r="B430" s="8"/>
      <c r="C430" s="8"/>
      <c r="D430" s="8"/>
      <c r="E430" s="8"/>
      <c r="F430" s="8"/>
      <c r="G430" s="82"/>
      <c r="H430" s="146"/>
      <c r="I430" s="146"/>
    </row>
    <row r="431" spans="1:9" ht="12.75">
      <c r="A431" s="222">
        <v>14977</v>
      </c>
      <c r="B431" s="16" t="s">
        <v>28</v>
      </c>
      <c r="C431" s="16">
        <v>611</v>
      </c>
      <c r="D431" s="14" t="s">
        <v>275</v>
      </c>
      <c r="E431" s="14"/>
      <c r="F431" s="28"/>
      <c r="G431" s="87">
        <v>2600</v>
      </c>
      <c r="H431" s="142">
        <v>2600</v>
      </c>
      <c r="I431" s="142">
        <v>2600</v>
      </c>
    </row>
    <row r="432" spans="1:9" ht="12.75">
      <c r="A432" s="222">
        <v>14977</v>
      </c>
      <c r="B432" s="16" t="s">
        <v>28</v>
      </c>
      <c r="C432" s="16">
        <v>621</v>
      </c>
      <c r="D432" s="14" t="s">
        <v>274</v>
      </c>
      <c r="E432" s="14"/>
      <c r="F432" s="28"/>
      <c r="G432" s="87">
        <v>260</v>
      </c>
      <c r="H432" s="142">
        <v>260</v>
      </c>
      <c r="I432" s="142">
        <v>260</v>
      </c>
    </row>
    <row r="433" spans="1:9" ht="12.75">
      <c r="A433" s="222">
        <v>14977</v>
      </c>
      <c r="B433" s="16" t="s">
        <v>28</v>
      </c>
      <c r="C433" s="33">
        <v>625001</v>
      </c>
      <c r="D433" s="32" t="s">
        <v>276</v>
      </c>
      <c r="E433" s="32"/>
      <c r="F433" s="34"/>
      <c r="G433" s="137">
        <v>36</v>
      </c>
      <c r="H433" s="218">
        <v>36</v>
      </c>
      <c r="I433" s="218">
        <v>36</v>
      </c>
    </row>
    <row r="434" spans="1:9" ht="12.75">
      <c r="A434" s="222">
        <v>14977</v>
      </c>
      <c r="B434" s="16" t="s">
        <v>28</v>
      </c>
      <c r="C434" s="13">
        <v>625002</v>
      </c>
      <c r="D434" s="221" t="s">
        <v>277</v>
      </c>
      <c r="E434" s="14"/>
      <c r="F434" s="28"/>
      <c r="G434" s="87">
        <v>360</v>
      </c>
      <c r="H434" s="142">
        <v>360</v>
      </c>
      <c r="I434" s="142">
        <v>360</v>
      </c>
    </row>
    <row r="435" spans="1:9" ht="12.75">
      <c r="A435" s="222">
        <v>14977</v>
      </c>
      <c r="B435" s="16" t="s">
        <v>28</v>
      </c>
      <c r="C435" s="33">
        <v>625003</v>
      </c>
      <c r="D435" s="32" t="s">
        <v>278</v>
      </c>
      <c r="E435" s="32"/>
      <c r="F435" s="34"/>
      <c r="G435" s="137">
        <v>21</v>
      </c>
      <c r="H435" s="218">
        <v>21</v>
      </c>
      <c r="I435" s="218">
        <v>21</v>
      </c>
    </row>
    <row r="436" spans="1:9" ht="12.75">
      <c r="A436" s="222">
        <v>14977</v>
      </c>
      <c r="B436" s="16" t="s">
        <v>28</v>
      </c>
      <c r="C436" s="10">
        <v>625004</v>
      </c>
      <c r="D436" s="39" t="s">
        <v>279</v>
      </c>
      <c r="F436" s="217"/>
      <c r="G436" s="223">
        <v>78</v>
      </c>
      <c r="H436" s="219">
        <v>78</v>
      </c>
      <c r="I436" s="219">
        <v>78</v>
      </c>
    </row>
    <row r="437" spans="1:9" ht="12.75">
      <c r="A437" s="222">
        <v>14977</v>
      </c>
      <c r="B437" s="16" t="s">
        <v>87</v>
      </c>
      <c r="C437" s="13">
        <v>625005</v>
      </c>
      <c r="D437" s="28" t="s">
        <v>280</v>
      </c>
      <c r="E437" s="27"/>
      <c r="F437" s="28"/>
      <c r="G437" s="87">
        <v>26</v>
      </c>
      <c r="H437" s="162">
        <v>26</v>
      </c>
      <c r="I437" s="162">
        <v>26</v>
      </c>
    </row>
    <row r="438" spans="1:9" ht="12.75">
      <c r="A438" s="222" t="s">
        <v>272</v>
      </c>
      <c r="B438" s="16" t="s">
        <v>28</v>
      </c>
      <c r="C438" s="13">
        <v>625007</v>
      </c>
      <c r="D438" s="28" t="s">
        <v>114</v>
      </c>
      <c r="E438" s="27"/>
      <c r="F438" s="28"/>
      <c r="G438" s="87">
        <v>124</v>
      </c>
      <c r="H438" s="162">
        <v>124</v>
      </c>
      <c r="I438" s="162">
        <v>124</v>
      </c>
    </row>
    <row r="439" spans="1:9" ht="12.75">
      <c r="A439" s="106">
        <v>14977</v>
      </c>
      <c r="B439" s="16" t="s">
        <v>28</v>
      </c>
      <c r="C439" s="13">
        <v>633006</v>
      </c>
      <c r="D439" s="16" t="s">
        <v>25</v>
      </c>
      <c r="E439" s="27"/>
      <c r="F439" s="28"/>
      <c r="G439" s="87">
        <v>630</v>
      </c>
      <c r="H439" s="162">
        <v>630</v>
      </c>
      <c r="I439" s="162">
        <v>630</v>
      </c>
    </row>
    <row r="440" spans="1:9" ht="12.75">
      <c r="A440" s="106">
        <v>14977</v>
      </c>
      <c r="B440" s="16" t="s">
        <v>28</v>
      </c>
      <c r="C440" s="13">
        <v>633015</v>
      </c>
      <c r="D440" s="16" t="s">
        <v>29</v>
      </c>
      <c r="E440" s="16"/>
      <c r="F440" s="27"/>
      <c r="G440" s="87">
        <v>700</v>
      </c>
      <c r="H440" s="162">
        <v>700</v>
      </c>
      <c r="I440" s="162">
        <v>700</v>
      </c>
    </row>
    <row r="441" spans="1:9" ht="12.75">
      <c r="A441" s="106">
        <v>14977</v>
      </c>
      <c r="B441" s="16" t="s">
        <v>28</v>
      </c>
      <c r="C441" s="13">
        <v>635004</v>
      </c>
      <c r="D441" s="16" t="s">
        <v>88</v>
      </c>
      <c r="E441" s="16"/>
      <c r="F441" s="27"/>
      <c r="G441" s="87">
        <v>600</v>
      </c>
      <c r="H441" s="162">
        <v>600</v>
      </c>
      <c r="I441" s="162">
        <v>600</v>
      </c>
    </row>
    <row r="442" spans="1:9" ht="13.5" thickBot="1">
      <c r="A442" s="245">
        <v>14977</v>
      </c>
      <c r="B442" s="23" t="s">
        <v>28</v>
      </c>
      <c r="C442" s="29">
        <v>633004</v>
      </c>
      <c r="D442" s="23" t="s">
        <v>89</v>
      </c>
      <c r="E442" s="23"/>
      <c r="F442" s="72"/>
      <c r="G442" s="94">
        <v>0</v>
      </c>
      <c r="H442" s="220">
        <v>0</v>
      </c>
      <c r="I442" s="220">
        <v>0</v>
      </c>
    </row>
    <row r="443" spans="1:9" ht="13.5" thickBot="1">
      <c r="A443" s="19" t="s">
        <v>197</v>
      </c>
      <c r="B443" s="25"/>
      <c r="C443" s="26"/>
      <c r="D443" s="26"/>
      <c r="E443" s="26"/>
      <c r="F443" s="26"/>
      <c r="G443" s="89">
        <f>SUM(G431:G442)</f>
        <v>5435</v>
      </c>
      <c r="H443" s="164">
        <f>SUM(H431:H442)</f>
        <v>5435</v>
      </c>
      <c r="I443" s="164">
        <f>SUM(I431:I442)</f>
        <v>5435</v>
      </c>
    </row>
    <row r="444" spans="7:9" ht="12.75">
      <c r="G444" s="88" t="s">
        <v>4</v>
      </c>
      <c r="H444" s="145" t="s">
        <v>4</v>
      </c>
      <c r="I444" s="145" t="s">
        <v>4</v>
      </c>
    </row>
    <row r="445" spans="1:9" ht="14.25">
      <c r="A445" s="64" t="s">
        <v>198</v>
      </c>
      <c r="B445" s="65"/>
      <c r="C445" s="65"/>
      <c r="D445" s="65"/>
      <c r="E445" s="65"/>
      <c r="F445" s="65"/>
      <c r="G445" s="99"/>
      <c r="H445" s="155" t="s">
        <v>4</v>
      </c>
      <c r="I445" s="155" t="s">
        <v>4</v>
      </c>
    </row>
    <row r="446" spans="7:9" ht="12.75">
      <c r="G446" s="88"/>
      <c r="H446" s="145" t="s">
        <v>4</v>
      </c>
      <c r="I446" s="145" t="s">
        <v>4</v>
      </c>
    </row>
    <row r="447" spans="1:9" ht="12.75">
      <c r="A447" s="54">
        <v>14977</v>
      </c>
      <c r="B447" s="16" t="s">
        <v>90</v>
      </c>
      <c r="C447" s="13">
        <v>633006</v>
      </c>
      <c r="D447" s="16" t="s">
        <v>25</v>
      </c>
      <c r="E447" s="27"/>
      <c r="F447" s="14"/>
      <c r="G447" s="87">
        <v>1000</v>
      </c>
      <c r="H447" s="142">
        <v>200</v>
      </c>
      <c r="I447" s="142">
        <v>200</v>
      </c>
    </row>
    <row r="448" spans="1:9" ht="13.5" thickBot="1">
      <c r="A448" s="54">
        <v>14977</v>
      </c>
      <c r="B448" s="16" t="s">
        <v>90</v>
      </c>
      <c r="C448" s="13">
        <v>635004</v>
      </c>
      <c r="D448" s="16" t="s">
        <v>91</v>
      </c>
      <c r="E448" s="27"/>
      <c r="F448" s="14"/>
      <c r="G448" s="87">
        <v>300</v>
      </c>
      <c r="H448" s="142">
        <v>100</v>
      </c>
      <c r="I448" s="142">
        <v>100</v>
      </c>
    </row>
    <row r="449" spans="1:9" ht="13.5" thickBot="1">
      <c r="A449" s="19" t="s">
        <v>199</v>
      </c>
      <c r="B449" s="25"/>
      <c r="C449" s="26"/>
      <c r="D449" s="26"/>
      <c r="E449" s="26"/>
      <c r="F449" s="26"/>
      <c r="G449" s="89">
        <f>SUM(G447:G448)</f>
        <v>1300</v>
      </c>
      <c r="H449" s="157">
        <f>SUM(H447:H448)</f>
        <v>300</v>
      </c>
      <c r="I449" s="157">
        <f>SUM(I447:I448)</f>
        <v>300</v>
      </c>
    </row>
    <row r="450" spans="7:9" ht="12.75">
      <c r="G450" s="88"/>
      <c r="H450" s="145" t="s">
        <v>4</v>
      </c>
      <c r="I450" s="145" t="s">
        <v>4</v>
      </c>
    </row>
    <row r="451" spans="1:9" ht="14.25">
      <c r="A451" s="64" t="s">
        <v>200</v>
      </c>
      <c r="B451" s="65"/>
      <c r="C451" s="65"/>
      <c r="D451" s="65"/>
      <c r="E451" s="65"/>
      <c r="F451" s="65"/>
      <c r="G451" s="99"/>
      <c r="H451" s="155"/>
      <c r="I451" s="155"/>
    </row>
    <row r="452" spans="7:9" ht="12.75">
      <c r="G452" s="88"/>
      <c r="I452" s="145"/>
    </row>
    <row r="453" spans="1:9" ht="12.75">
      <c r="A453" s="54">
        <v>14977</v>
      </c>
      <c r="B453" s="16" t="s">
        <v>92</v>
      </c>
      <c r="C453" s="13">
        <v>632001</v>
      </c>
      <c r="D453" s="16" t="s">
        <v>93</v>
      </c>
      <c r="E453" s="27"/>
      <c r="F453" s="14"/>
      <c r="G453" s="87">
        <v>3500</v>
      </c>
      <c r="H453" s="162">
        <v>3500</v>
      </c>
      <c r="I453" s="162">
        <v>3500</v>
      </c>
    </row>
    <row r="454" spans="1:9" ht="12.75">
      <c r="A454" s="54">
        <v>14977</v>
      </c>
      <c r="B454" s="16" t="s">
        <v>92</v>
      </c>
      <c r="C454" s="13">
        <v>633006</v>
      </c>
      <c r="D454" s="16" t="s">
        <v>25</v>
      </c>
      <c r="E454" s="27"/>
      <c r="F454" s="14"/>
      <c r="G454" s="87">
        <v>100</v>
      </c>
      <c r="H454" s="162">
        <v>100</v>
      </c>
      <c r="I454" s="162">
        <v>100</v>
      </c>
    </row>
    <row r="455" spans="1:9" ht="13.5" thickBot="1">
      <c r="A455" s="55">
        <v>14977</v>
      </c>
      <c r="B455" s="23" t="s">
        <v>92</v>
      </c>
      <c r="C455" s="29">
        <v>635004</v>
      </c>
      <c r="D455" s="23" t="s">
        <v>94</v>
      </c>
      <c r="E455" s="23"/>
      <c r="F455" s="72"/>
      <c r="G455" s="94">
        <v>400</v>
      </c>
      <c r="H455" s="162">
        <v>400</v>
      </c>
      <c r="I455" s="162">
        <v>400</v>
      </c>
    </row>
    <row r="456" spans="1:9" ht="13.5" thickBot="1">
      <c r="A456" s="37" t="s">
        <v>201</v>
      </c>
      <c r="B456" s="25"/>
      <c r="C456" s="26"/>
      <c r="D456" s="26"/>
      <c r="E456" s="26"/>
      <c r="F456" s="26"/>
      <c r="G456" s="96">
        <f>SUM(G453:G455)</f>
        <v>4000</v>
      </c>
      <c r="H456" s="164">
        <f>SUM(H453:H455)</f>
        <v>4000</v>
      </c>
      <c r="I456" s="164">
        <f>SUM(I453:I455)</f>
        <v>4000</v>
      </c>
    </row>
    <row r="457" spans="7:9" ht="13.5" thickBot="1">
      <c r="G457" s="88"/>
      <c r="H457" s="145" t="s">
        <v>4</v>
      </c>
      <c r="I457" s="145" t="s">
        <v>4</v>
      </c>
    </row>
    <row r="458" spans="1:9" ht="13.5" thickBot="1">
      <c r="A458" s="56" t="s">
        <v>202</v>
      </c>
      <c r="B458" s="57"/>
      <c r="C458" s="57"/>
      <c r="D458" s="57"/>
      <c r="E458" s="57"/>
      <c r="F458" s="57"/>
      <c r="G458" s="92">
        <f>SUM(G456+G449+G443)</f>
        <v>10735</v>
      </c>
      <c r="H458" s="159">
        <f>SUM(H456+H449+H443)</f>
        <v>9735</v>
      </c>
      <c r="I458" s="159">
        <f>SUM(I456+I449+I443)</f>
        <v>9735</v>
      </c>
    </row>
    <row r="459" spans="1:8" ht="13.5" thickBot="1">
      <c r="A459" s="111"/>
      <c r="B459" s="111"/>
      <c r="C459" s="111"/>
      <c r="D459" s="111"/>
      <c r="E459" s="111"/>
      <c r="F459" s="111"/>
      <c r="G459" s="241"/>
      <c r="H459" s="152"/>
    </row>
    <row r="460" spans="1:9" ht="18.75" thickBot="1">
      <c r="A460" s="456" t="s">
        <v>203</v>
      </c>
      <c r="B460" s="402"/>
      <c r="C460" s="402"/>
      <c r="D460" s="402"/>
      <c r="E460" s="402"/>
      <c r="F460" s="402"/>
      <c r="G460" s="402"/>
      <c r="H460" s="402"/>
      <c r="I460" s="403"/>
    </row>
    <row r="461" spans="1:9" ht="12.75">
      <c r="A461" s="396" t="s">
        <v>136</v>
      </c>
      <c r="B461" s="404" t="s">
        <v>22</v>
      </c>
      <c r="C461" s="405"/>
      <c r="D461" s="405"/>
      <c r="E461" s="405"/>
      <c r="F461" s="405"/>
      <c r="G461" s="301" t="s">
        <v>245</v>
      </c>
      <c r="H461" s="277" t="s">
        <v>268</v>
      </c>
      <c r="I461" s="278" t="s">
        <v>327</v>
      </c>
    </row>
    <row r="462" spans="1:9" ht="26.25" thickBot="1">
      <c r="A462" s="397"/>
      <c r="B462" s="406"/>
      <c r="C462" s="407"/>
      <c r="D462" s="407"/>
      <c r="E462" s="407"/>
      <c r="F462" s="407"/>
      <c r="G462" s="302" t="s">
        <v>249</v>
      </c>
      <c r="H462" s="154" t="s">
        <v>248</v>
      </c>
      <c r="I462" s="148" t="s">
        <v>260</v>
      </c>
    </row>
    <row r="464" spans="1:9" ht="14.25">
      <c r="A464" s="64" t="s">
        <v>204</v>
      </c>
      <c r="B464" s="65"/>
      <c r="C464" s="65"/>
      <c r="D464" s="65"/>
      <c r="E464" s="65"/>
      <c r="F464" s="65"/>
      <c r="G464" s="81"/>
      <c r="H464" s="155"/>
      <c r="I464" s="155"/>
    </row>
    <row r="465" ht="12.75">
      <c r="I465" s="145"/>
    </row>
    <row r="466" spans="1:9" ht="12.75">
      <c r="A466" s="90" t="s">
        <v>229</v>
      </c>
      <c r="B466" s="16" t="s">
        <v>47</v>
      </c>
      <c r="C466" s="13">
        <v>633009</v>
      </c>
      <c r="D466" s="16" t="s">
        <v>48</v>
      </c>
      <c r="E466" s="27"/>
      <c r="F466" s="14"/>
      <c r="G466" s="87">
        <v>0</v>
      </c>
      <c r="H466" s="142">
        <v>0</v>
      </c>
      <c r="I466" s="142">
        <v>0</v>
      </c>
    </row>
    <row r="467" spans="1:9" ht="13.5" thickBot="1">
      <c r="A467" s="91" t="s">
        <v>229</v>
      </c>
      <c r="B467" s="23" t="s">
        <v>47</v>
      </c>
      <c r="C467" s="29">
        <v>637014</v>
      </c>
      <c r="D467" s="23" t="s">
        <v>49</v>
      </c>
      <c r="E467" s="72"/>
      <c r="F467" s="52"/>
      <c r="G467" s="94">
        <v>0</v>
      </c>
      <c r="H467" s="142">
        <v>0</v>
      </c>
      <c r="I467" s="142">
        <v>0</v>
      </c>
    </row>
    <row r="468" spans="1:9" ht="13.5" thickBot="1">
      <c r="A468" s="19" t="s">
        <v>205</v>
      </c>
      <c r="B468" s="25"/>
      <c r="C468" s="26"/>
      <c r="D468" s="26"/>
      <c r="E468" s="26"/>
      <c r="F468" s="26"/>
      <c r="G468" s="89">
        <f>SUM(G466:G467)</f>
        <v>0</v>
      </c>
      <c r="H468" s="166">
        <f>SUM(H466:H467)</f>
        <v>0</v>
      </c>
      <c r="I468" s="166">
        <f>SUM(I466:I467)</f>
        <v>0</v>
      </c>
    </row>
    <row r="469" spans="1:9" ht="14.25">
      <c r="A469" s="64" t="s">
        <v>206</v>
      </c>
      <c r="B469" s="65"/>
      <c r="C469" s="65"/>
      <c r="D469" s="65"/>
      <c r="E469" s="65"/>
      <c r="F469" s="65"/>
      <c r="G469" s="99"/>
      <c r="H469" s="155"/>
      <c r="I469" s="155"/>
    </row>
    <row r="470" spans="7:9" ht="12.75">
      <c r="G470" s="88"/>
      <c r="I470" s="145"/>
    </row>
    <row r="471" spans="1:9" ht="13.5" thickBot="1">
      <c r="A471" s="54">
        <v>14977</v>
      </c>
      <c r="B471" s="28" t="s">
        <v>107</v>
      </c>
      <c r="C471" s="13">
        <v>642001</v>
      </c>
      <c r="D471" s="16" t="s">
        <v>109</v>
      </c>
      <c r="E471" s="16"/>
      <c r="F471" s="16"/>
      <c r="G471" s="105">
        <v>100</v>
      </c>
      <c r="H471" s="162">
        <v>100</v>
      </c>
      <c r="I471" s="162">
        <v>100</v>
      </c>
    </row>
    <row r="472" spans="1:9" ht="13.5" thickBot="1">
      <c r="A472" s="117" t="s">
        <v>207</v>
      </c>
      <c r="B472" s="57"/>
      <c r="C472" s="57"/>
      <c r="D472" s="57"/>
      <c r="E472" s="57"/>
      <c r="F472" s="57"/>
      <c r="G472" s="92">
        <f>SUM(G471)</f>
        <v>100</v>
      </c>
      <c r="H472" s="159">
        <f>SUM(H471)</f>
        <v>100</v>
      </c>
      <c r="I472" s="159">
        <f>SUM(I471)</f>
        <v>100</v>
      </c>
    </row>
    <row r="473" spans="7:9" ht="12.75">
      <c r="G473" s="88"/>
      <c r="I473" s="145"/>
    </row>
    <row r="474" spans="1:9" ht="14.25">
      <c r="A474" s="64" t="s">
        <v>208</v>
      </c>
      <c r="B474" s="65"/>
      <c r="C474" s="65"/>
      <c r="D474" s="65"/>
      <c r="E474" s="65"/>
      <c r="F474" s="65"/>
      <c r="G474" s="99"/>
      <c r="H474" s="155"/>
      <c r="I474" s="155"/>
    </row>
    <row r="475" spans="7:9" ht="13.5" thickBot="1">
      <c r="G475" s="88"/>
      <c r="I475" s="145"/>
    </row>
    <row r="476" spans="1:9" ht="13.5" thickBot="1">
      <c r="A476" s="56" t="s">
        <v>209</v>
      </c>
      <c r="B476" s="57"/>
      <c r="C476" s="57"/>
      <c r="D476" s="57"/>
      <c r="E476" s="57"/>
      <c r="F476" s="57"/>
      <c r="G476" s="92">
        <f>SUM(G472+G468)</f>
        <v>100</v>
      </c>
      <c r="H476" s="159">
        <v>100</v>
      </c>
      <c r="I476" s="159">
        <v>100</v>
      </c>
    </row>
    <row r="477" spans="1:8" ht="13.5" thickBot="1">
      <c r="A477" s="279"/>
      <c r="B477" s="279"/>
      <c r="C477" s="279"/>
      <c r="D477" s="279"/>
      <c r="E477" s="279"/>
      <c r="F477" s="279"/>
      <c r="G477" s="281"/>
      <c r="H477" s="280"/>
    </row>
    <row r="478" spans="1:9" ht="18.75" thickBot="1">
      <c r="A478" s="399" t="s">
        <v>210</v>
      </c>
      <c r="B478" s="402"/>
      <c r="C478" s="402"/>
      <c r="D478" s="402"/>
      <c r="E478" s="402"/>
      <c r="F478" s="402"/>
      <c r="G478" s="402"/>
      <c r="H478" s="402"/>
      <c r="I478" s="403"/>
    </row>
    <row r="479" spans="1:9" ht="12.75">
      <c r="A479" s="396" t="s">
        <v>136</v>
      </c>
      <c r="B479" s="404" t="s">
        <v>22</v>
      </c>
      <c r="C479" s="405"/>
      <c r="D479" s="405"/>
      <c r="E479" s="405"/>
      <c r="F479" s="405"/>
      <c r="G479" s="301" t="s">
        <v>245</v>
      </c>
      <c r="H479" s="277" t="s">
        <v>268</v>
      </c>
      <c r="I479" s="278" t="s">
        <v>327</v>
      </c>
    </row>
    <row r="480" spans="1:9" ht="26.25" thickBot="1">
      <c r="A480" s="397"/>
      <c r="B480" s="406"/>
      <c r="C480" s="407"/>
      <c r="D480" s="407"/>
      <c r="E480" s="407"/>
      <c r="F480" s="407"/>
      <c r="G480" s="302" t="s">
        <v>248</v>
      </c>
      <c r="H480" s="154" t="s">
        <v>262</v>
      </c>
      <c r="I480" s="148" t="s">
        <v>260</v>
      </c>
    </row>
    <row r="482" spans="1:9" ht="14.25">
      <c r="A482" s="64" t="s">
        <v>211</v>
      </c>
      <c r="B482" s="65"/>
      <c r="C482" s="65"/>
      <c r="D482" s="65"/>
      <c r="E482" s="65"/>
      <c r="F482" s="65"/>
      <c r="G482" s="81"/>
      <c r="H482" s="155"/>
      <c r="I482" s="65"/>
    </row>
    <row r="484" spans="1:9" ht="12.75">
      <c r="A484" s="106">
        <v>15008</v>
      </c>
      <c r="B484" s="16" t="s">
        <v>24</v>
      </c>
      <c r="C484" s="16">
        <v>716</v>
      </c>
      <c r="D484" s="16" t="s">
        <v>127</v>
      </c>
      <c r="E484" s="16"/>
      <c r="F484" s="27"/>
      <c r="G484" s="87">
        <v>1000</v>
      </c>
      <c r="H484" s="162">
        <v>400</v>
      </c>
      <c r="I484" s="162">
        <v>400</v>
      </c>
    </row>
    <row r="485" spans="1:9" ht="12.75">
      <c r="A485" s="106">
        <v>15008</v>
      </c>
      <c r="B485" s="16" t="s">
        <v>92</v>
      </c>
      <c r="C485" s="13">
        <v>717002</v>
      </c>
      <c r="D485" s="16" t="s">
        <v>281</v>
      </c>
      <c r="E485" s="16"/>
      <c r="F485" s="27"/>
      <c r="G485" s="87">
        <v>2000</v>
      </c>
      <c r="H485" s="162">
        <v>2611</v>
      </c>
      <c r="I485" s="162">
        <v>2611</v>
      </c>
    </row>
    <row r="486" spans="1:9" ht="12.75">
      <c r="A486" s="106" t="s">
        <v>304</v>
      </c>
      <c r="B486" s="16" t="s">
        <v>306</v>
      </c>
      <c r="C486" s="13">
        <v>717002</v>
      </c>
      <c r="D486" s="16" t="s">
        <v>305</v>
      </c>
      <c r="E486" s="16"/>
      <c r="F486" s="27"/>
      <c r="G486" s="87">
        <v>1</v>
      </c>
      <c r="H486" s="162">
        <v>0</v>
      </c>
      <c r="I486" s="162">
        <v>0</v>
      </c>
    </row>
    <row r="487" spans="1:9" ht="13.5" thickBot="1">
      <c r="A487" s="106" t="s">
        <v>317</v>
      </c>
      <c r="B487" s="16" t="s">
        <v>81</v>
      </c>
      <c r="C487" s="13">
        <v>717002</v>
      </c>
      <c r="D487" s="16" t="s">
        <v>282</v>
      </c>
      <c r="E487" s="16"/>
      <c r="F487" s="27"/>
      <c r="G487" s="87">
        <v>3000</v>
      </c>
      <c r="H487" s="162">
        <v>0</v>
      </c>
      <c r="I487" s="162">
        <v>0</v>
      </c>
    </row>
    <row r="488" spans="1:9" ht="13.5" thickBot="1">
      <c r="A488" s="19" t="s">
        <v>212</v>
      </c>
      <c r="B488" s="74"/>
      <c r="C488" s="26"/>
      <c r="D488" s="26"/>
      <c r="E488" s="26"/>
      <c r="F488" s="26"/>
      <c r="G488" s="96">
        <f>SUM(G484:G487)</f>
        <v>6001</v>
      </c>
      <c r="H488" s="164">
        <f>SUM(H484:H487)</f>
        <v>3011</v>
      </c>
      <c r="I488" s="164">
        <f>SUM(I484:I487)</f>
        <v>3011</v>
      </c>
    </row>
    <row r="489" spans="1:9" ht="13.5" thickBot="1">
      <c r="A489" s="19"/>
      <c r="B489" s="26"/>
      <c r="C489" s="26"/>
      <c r="D489" s="26"/>
      <c r="E489" s="26"/>
      <c r="F489" s="26"/>
      <c r="G489" s="101"/>
      <c r="H489" s="235"/>
      <c r="I489" s="235"/>
    </row>
    <row r="490" spans="1:9" ht="13.5" thickBot="1">
      <c r="A490" s="56" t="s">
        <v>213</v>
      </c>
      <c r="B490" s="57"/>
      <c r="C490" s="57"/>
      <c r="D490" s="57"/>
      <c r="E490" s="57"/>
      <c r="F490" s="57"/>
      <c r="G490" s="92">
        <f>SUM(G488)</f>
        <v>6001</v>
      </c>
      <c r="H490" s="159">
        <f>SUM(H488)</f>
        <v>3011</v>
      </c>
      <c r="I490" s="159">
        <f>SUM(I488)</f>
        <v>3011</v>
      </c>
    </row>
    <row r="493" spans="1:9" ht="13.5" thickBot="1">
      <c r="A493" s="4"/>
      <c r="B493" s="4"/>
      <c r="C493" s="4"/>
      <c r="D493" s="4"/>
      <c r="E493" s="4"/>
      <c r="F493" s="4"/>
      <c r="G493" s="79"/>
      <c r="H493" s="140"/>
      <c r="I493" s="86"/>
    </row>
    <row r="494" spans="1:9" ht="18.75" thickBot="1">
      <c r="A494" s="399" t="s">
        <v>214</v>
      </c>
      <c r="B494" s="402"/>
      <c r="C494" s="402"/>
      <c r="D494" s="402"/>
      <c r="E494" s="402"/>
      <c r="F494" s="402"/>
      <c r="G494" s="402"/>
      <c r="H494" s="402"/>
      <c r="I494" s="403"/>
    </row>
    <row r="495" spans="1:10" ht="12.75">
      <c r="A495" s="396" t="s">
        <v>136</v>
      </c>
      <c r="B495" s="404" t="s">
        <v>22</v>
      </c>
      <c r="C495" s="405"/>
      <c r="D495" s="405"/>
      <c r="E495" s="405"/>
      <c r="F495" s="405"/>
      <c r="G495" s="301" t="s">
        <v>245</v>
      </c>
      <c r="H495" s="277" t="s">
        <v>268</v>
      </c>
      <c r="I495" s="278" t="s">
        <v>327</v>
      </c>
      <c r="J495" s="86"/>
    </row>
    <row r="496" spans="1:9" ht="26.25" thickBot="1">
      <c r="A496" s="397"/>
      <c r="B496" s="406"/>
      <c r="C496" s="407"/>
      <c r="D496" s="407"/>
      <c r="E496" s="407"/>
      <c r="F496" s="407"/>
      <c r="G496" s="302" t="s">
        <v>247</v>
      </c>
      <c r="H496" s="154" t="s">
        <v>256</v>
      </c>
      <c r="I496" s="148" t="s">
        <v>260</v>
      </c>
    </row>
    <row r="498" spans="1:9" ht="14.25">
      <c r="A498" s="64" t="s">
        <v>215</v>
      </c>
      <c r="B498" s="65"/>
      <c r="C498" s="65"/>
      <c r="D498" s="65"/>
      <c r="E498" s="65"/>
      <c r="F498" s="65"/>
      <c r="G498" s="81"/>
      <c r="H498" s="155"/>
      <c r="I498" s="65"/>
    </row>
    <row r="499" spans="1:8" ht="12.75">
      <c r="A499" s="32"/>
      <c r="B499" s="32"/>
      <c r="C499" s="32"/>
      <c r="D499" s="32"/>
      <c r="E499" s="32"/>
      <c r="F499" s="259"/>
      <c r="G499" s="83"/>
      <c r="H499" s="143"/>
    </row>
    <row r="500" spans="1:9" ht="12.75">
      <c r="A500" s="106">
        <v>14977</v>
      </c>
      <c r="B500" s="85" t="s">
        <v>226</v>
      </c>
      <c r="C500" s="85"/>
      <c r="D500" s="221"/>
      <c r="E500" s="221"/>
      <c r="F500" s="266"/>
      <c r="G500" s="105"/>
      <c r="H500" s="169"/>
      <c r="I500" s="169"/>
    </row>
    <row r="501" spans="1:9" ht="12.75">
      <c r="A501" s="106">
        <v>14977</v>
      </c>
      <c r="B501" s="13" t="s">
        <v>226</v>
      </c>
      <c r="C501" s="85"/>
      <c r="D501" s="38"/>
      <c r="E501" s="221"/>
      <c r="F501" s="266"/>
      <c r="G501" s="105"/>
      <c r="H501" s="169"/>
      <c r="I501" s="169"/>
    </row>
    <row r="502" spans="1:9" ht="12.75">
      <c r="A502" s="224" t="s">
        <v>286</v>
      </c>
      <c r="B502" s="33" t="s">
        <v>226</v>
      </c>
      <c r="C502" s="189"/>
      <c r="D502" s="267"/>
      <c r="E502" s="268"/>
      <c r="F502" s="269"/>
      <c r="G502" s="87"/>
      <c r="H502" s="225"/>
      <c r="I502" s="225"/>
    </row>
    <row r="503" spans="1:9" ht="12.75">
      <c r="A503" s="224" t="s">
        <v>307</v>
      </c>
      <c r="B503" s="33" t="s">
        <v>226</v>
      </c>
      <c r="C503" s="189">
        <v>821004</v>
      </c>
      <c r="D503" s="30" t="s">
        <v>285</v>
      </c>
      <c r="E503" s="32"/>
      <c r="F503" s="34"/>
      <c r="G503" s="137">
        <v>0</v>
      </c>
      <c r="H503" s="225">
        <v>0</v>
      </c>
      <c r="I503" s="225">
        <v>0</v>
      </c>
    </row>
    <row r="504" spans="1:9" ht="12.75">
      <c r="A504" s="106" t="s">
        <v>308</v>
      </c>
      <c r="B504" s="13" t="s">
        <v>226</v>
      </c>
      <c r="C504" s="85">
        <v>821004</v>
      </c>
      <c r="D504" s="27" t="s">
        <v>284</v>
      </c>
      <c r="E504" s="14"/>
      <c r="F504" s="28"/>
      <c r="G504" s="87">
        <v>0</v>
      </c>
      <c r="H504" s="169">
        <v>0</v>
      </c>
      <c r="I504" s="169">
        <v>0</v>
      </c>
    </row>
    <row r="505" spans="1:9" ht="13.5" thickBot="1">
      <c r="A505" s="246">
        <v>15036</v>
      </c>
      <c r="B505" s="129" t="s">
        <v>226</v>
      </c>
      <c r="C505" s="129">
        <v>821005</v>
      </c>
      <c r="D505" s="230" t="s">
        <v>289</v>
      </c>
      <c r="E505" s="8"/>
      <c r="F505" s="84"/>
      <c r="G505" s="231">
        <f>(12*506)+(12*175)</f>
        <v>8172</v>
      </c>
      <c r="H505" s="232">
        <f>(12*506)+(12*175)</f>
        <v>8172</v>
      </c>
      <c r="I505" s="180">
        <f>(12*506)+(12*175)</f>
        <v>8172</v>
      </c>
    </row>
    <row r="506" spans="1:9" ht="13.5" thickBot="1">
      <c r="A506" s="229" t="s">
        <v>225</v>
      </c>
      <c r="B506" s="227"/>
      <c r="C506" s="227"/>
      <c r="D506" s="8"/>
      <c r="E506" s="8"/>
      <c r="F506" s="84"/>
      <c r="G506" s="233">
        <f>SUM(G500:G505)</f>
        <v>8172</v>
      </c>
      <c r="H506" s="234">
        <f>SUM(H500:H505)</f>
        <v>8172</v>
      </c>
      <c r="I506" s="161">
        <f>SUM(I500:I505)</f>
        <v>8172</v>
      </c>
    </row>
    <row r="507" spans="1:9" ht="13.5" thickBot="1">
      <c r="A507" s="226"/>
      <c r="B507" s="227"/>
      <c r="C507" s="227"/>
      <c r="D507" s="8"/>
      <c r="F507" s="8"/>
      <c r="G507" s="231"/>
      <c r="H507" s="236"/>
      <c r="I507" s="236"/>
    </row>
    <row r="508" spans="1:9" ht="13.5" thickBot="1">
      <c r="A508" s="56" t="s">
        <v>216</v>
      </c>
      <c r="B508" s="57"/>
      <c r="C508" s="57"/>
      <c r="D508" s="57"/>
      <c r="E508" s="57"/>
      <c r="F508" s="57"/>
      <c r="G508" s="100">
        <f>SUM(G506)</f>
        <v>8172</v>
      </c>
      <c r="H508" s="161">
        <f>SUM(H506)</f>
        <v>8172</v>
      </c>
      <c r="I508" s="161">
        <f>SUM(I506)</f>
        <v>8172</v>
      </c>
    </row>
    <row r="509" spans="8:9" ht="12.75">
      <c r="H509" s="153"/>
      <c r="I509" s="153"/>
    </row>
    <row r="510" ht="12.75">
      <c r="I510" s="145"/>
    </row>
    <row r="511" spans="1:9" ht="15.75">
      <c r="A511" s="69" t="s">
        <v>217</v>
      </c>
      <c r="B511" s="70"/>
      <c r="C511" s="70"/>
      <c r="D511" s="70"/>
      <c r="E511" s="70"/>
      <c r="F511" s="70"/>
      <c r="G511" s="186">
        <f>G164+G181+G205+G228+G251+G356+G379+G418+G458+G476+G490+G508</f>
        <v>172040.16666666666</v>
      </c>
      <c r="H511" s="167">
        <f>H164+H181+H205+H228+H251+H356+H379+H418+H458+H476+H490+H508</f>
        <v>157587</v>
      </c>
      <c r="I511" s="167">
        <f>I164+I181+I205+I228+I251+I356+I379+I418+I458+I476+I490+I508</f>
        <v>157587</v>
      </c>
    </row>
    <row r="513" ht="12.75">
      <c r="G513" s="80" t="s">
        <v>4</v>
      </c>
    </row>
    <row r="514" spans="6:10" ht="12.75">
      <c r="F514" s="318" t="s">
        <v>314</v>
      </c>
      <c r="G514" s="274">
        <f>G53</f>
        <v>178502.25</v>
      </c>
      <c r="H514" s="274">
        <f>H53</f>
        <v>176790</v>
      </c>
      <c r="I514" s="274">
        <f>I53</f>
        <v>183462</v>
      </c>
      <c r="J514" s="86"/>
    </row>
    <row r="515" spans="6:10" ht="12.75">
      <c r="F515" s="318" t="s">
        <v>325</v>
      </c>
      <c r="G515" s="273">
        <f>G511</f>
        <v>172040.16666666666</v>
      </c>
      <c r="H515" s="273">
        <f>H511</f>
        <v>157587</v>
      </c>
      <c r="I515" s="273">
        <f>I511</f>
        <v>157587</v>
      </c>
      <c r="J515" s="86"/>
    </row>
    <row r="516" spans="6:9" ht="12.75">
      <c r="F516" s="318" t="s">
        <v>313</v>
      </c>
      <c r="G516" s="272">
        <f>G514-G511</f>
        <v>6462.083333333343</v>
      </c>
      <c r="H516" s="272">
        <f>H514-H511</f>
        <v>19203</v>
      </c>
      <c r="I516" s="272">
        <f>I514-I511</f>
        <v>25875</v>
      </c>
    </row>
    <row r="517" ht="12.75">
      <c r="F517" t="s">
        <v>298</v>
      </c>
    </row>
    <row r="518" spans="1:6" ht="12.75">
      <c r="A518" t="s">
        <v>296</v>
      </c>
      <c r="F518" t="s">
        <v>299</v>
      </c>
    </row>
    <row r="519" ht="12.75">
      <c r="A519" t="s">
        <v>297</v>
      </c>
    </row>
    <row r="521" spans="1:6" ht="12.75">
      <c r="A521" t="s">
        <v>129</v>
      </c>
      <c r="F521" t="s">
        <v>326</v>
      </c>
    </row>
    <row r="523" ht="13.5" thickBot="1">
      <c r="A523" t="s">
        <v>290</v>
      </c>
    </row>
    <row r="524" spans="1:10" ht="13.5" thickBot="1">
      <c r="A524" t="s">
        <v>291</v>
      </c>
      <c r="J524" s="74"/>
    </row>
    <row r="533" spans="1:6" ht="15.75">
      <c r="A533" s="60"/>
      <c r="B533" s="60"/>
      <c r="C533" s="61"/>
      <c r="E533" s="61"/>
      <c r="F533" s="61"/>
    </row>
    <row r="534" spans="1:6" ht="15">
      <c r="A534" s="197"/>
      <c r="B534" s="398"/>
      <c r="C534" s="398"/>
      <c r="D534" s="197"/>
      <c r="E534" s="398"/>
      <c r="F534" s="398"/>
    </row>
    <row r="535" spans="1:6" ht="15.75">
      <c r="A535" s="412"/>
      <c r="B535" s="412"/>
      <c r="C535" s="412"/>
      <c r="D535" s="412"/>
      <c r="E535" s="412"/>
      <c r="F535" s="412"/>
    </row>
    <row r="536" spans="1:6" ht="15.75">
      <c r="A536" s="412"/>
      <c r="B536" s="412"/>
      <c r="C536" s="412"/>
      <c r="D536" s="412"/>
      <c r="E536" s="412"/>
      <c r="F536" s="412"/>
    </row>
    <row r="537" spans="1:6" ht="15">
      <c r="A537" s="398"/>
      <c r="B537" s="398"/>
      <c r="C537" s="398"/>
      <c r="D537" s="398"/>
      <c r="E537" s="197"/>
      <c r="F537" s="197"/>
    </row>
    <row r="538" spans="1:6" ht="15">
      <c r="A538" s="197"/>
      <c r="B538" s="197"/>
      <c r="C538" s="398"/>
      <c r="D538" s="398"/>
      <c r="E538" s="197"/>
      <c r="F538" s="197"/>
    </row>
    <row r="539" spans="1:6" ht="15">
      <c r="A539" s="197"/>
      <c r="B539" s="197"/>
      <c r="C539" s="398"/>
      <c r="D539" s="398"/>
      <c r="E539" s="197"/>
      <c r="F539" s="197"/>
    </row>
    <row r="540" spans="1:6" ht="15">
      <c r="A540" s="198"/>
      <c r="B540" s="199"/>
      <c r="C540" s="411"/>
      <c r="D540" s="411"/>
      <c r="E540" s="199"/>
      <c r="F540" s="200"/>
    </row>
    <row r="541" spans="1:6" ht="12.75">
      <c r="A541" s="408"/>
      <c r="B541" s="409"/>
      <c r="C541" s="410"/>
      <c r="D541" s="410"/>
      <c r="E541" s="410"/>
      <c r="F541" s="201"/>
    </row>
    <row r="542" spans="1:6" ht="12.75">
      <c r="A542" s="408"/>
      <c r="B542" s="409"/>
      <c r="C542" s="409"/>
      <c r="D542" s="409"/>
      <c r="E542" s="409"/>
      <c r="F542" s="201"/>
    </row>
    <row r="543" spans="1:6" ht="12.75">
      <c r="A543" s="202"/>
      <c r="B543" s="203"/>
      <c r="C543" s="410"/>
      <c r="D543" s="410"/>
      <c r="E543" s="204"/>
      <c r="F543" s="201"/>
    </row>
    <row r="544" spans="1:6" ht="15">
      <c r="A544" s="202"/>
      <c r="B544" s="203"/>
      <c r="C544" s="410"/>
      <c r="D544" s="410"/>
      <c r="E544" s="205"/>
      <c r="F544" s="206"/>
    </row>
    <row r="545" spans="1:6" ht="15">
      <c r="A545" s="202"/>
      <c r="B545" s="203"/>
      <c r="C545" s="410"/>
      <c r="D545" s="410"/>
      <c r="E545" s="205"/>
      <c r="F545" s="201"/>
    </row>
    <row r="546" spans="1:6" ht="12.75">
      <c r="A546" s="425"/>
      <c r="B546" s="426"/>
      <c r="C546" s="409"/>
      <c r="D546" s="409"/>
      <c r="E546" s="203"/>
      <c r="F546" s="206"/>
    </row>
    <row r="547" spans="1:6" ht="15">
      <c r="A547" s="202"/>
      <c r="B547" s="205"/>
      <c r="C547" s="409"/>
      <c r="D547" s="409"/>
      <c r="E547" s="203"/>
      <c r="F547" s="207"/>
    </row>
    <row r="548" spans="1:6" ht="15">
      <c r="A548" s="202"/>
      <c r="B548" s="205"/>
      <c r="C548" s="424"/>
      <c r="D548" s="424"/>
      <c r="E548" s="205"/>
      <c r="F548" s="208"/>
    </row>
    <row r="549" spans="1:6" ht="15">
      <c r="A549" s="202"/>
      <c r="B549" s="205"/>
      <c r="C549" s="428"/>
      <c r="D549" s="428"/>
      <c r="E549" s="205"/>
      <c r="F549" s="201"/>
    </row>
    <row r="550" spans="1:6" ht="15">
      <c r="A550" s="408"/>
      <c r="B550" s="409"/>
      <c r="C550" s="424"/>
      <c r="D550" s="424"/>
      <c r="E550" s="205"/>
      <c r="F550" s="201"/>
    </row>
    <row r="551" spans="1:6" ht="15">
      <c r="A551" s="408"/>
      <c r="B551" s="409"/>
      <c r="C551" s="424"/>
      <c r="D551" s="424"/>
      <c r="E551" s="205"/>
      <c r="F551" s="208"/>
    </row>
    <row r="552" spans="1:6" ht="15">
      <c r="A552" s="202"/>
      <c r="B552" s="205"/>
      <c r="C552" s="409"/>
      <c r="D552" s="409"/>
      <c r="E552" s="203"/>
      <c r="F552" s="206"/>
    </row>
    <row r="553" spans="1:6" ht="15">
      <c r="A553" s="425"/>
      <c r="B553" s="426"/>
      <c r="C553" s="429"/>
      <c r="D553" s="429"/>
      <c r="E553" s="205"/>
      <c r="F553" s="207"/>
    </row>
    <row r="554" spans="1:6" ht="15">
      <c r="A554" s="202"/>
      <c r="B554" s="205"/>
      <c r="C554" s="429"/>
      <c r="D554" s="429"/>
      <c r="E554" s="205"/>
      <c r="F554" s="207"/>
    </row>
    <row r="555" spans="1:6" ht="15">
      <c r="A555" s="202"/>
      <c r="B555" s="205"/>
      <c r="C555" s="427"/>
      <c r="D555" s="427"/>
      <c r="E555" s="205"/>
      <c r="F555" s="208"/>
    </row>
    <row r="556" spans="1:6" ht="15">
      <c r="A556" s="408"/>
      <c r="B556" s="409"/>
      <c r="C556" s="432"/>
      <c r="D556" s="432"/>
      <c r="E556" s="205"/>
      <c r="F556" s="201"/>
    </row>
    <row r="557" spans="1:6" ht="12.75">
      <c r="A557" s="408"/>
      <c r="B557" s="409"/>
      <c r="C557" s="410"/>
      <c r="D557" s="410"/>
      <c r="E557" s="429"/>
      <c r="F557" s="430"/>
    </row>
    <row r="558" spans="1:6" ht="12.75">
      <c r="A558" s="408"/>
      <c r="B558" s="409"/>
      <c r="C558" s="410"/>
      <c r="D558" s="410"/>
      <c r="E558" s="429"/>
      <c r="F558" s="430"/>
    </row>
    <row r="559" spans="1:6" ht="12.75">
      <c r="A559" s="408"/>
      <c r="B559" s="409"/>
      <c r="C559" s="424"/>
      <c r="D559" s="424"/>
      <c r="E559" s="429"/>
      <c r="F559" s="431"/>
    </row>
    <row r="560" spans="1:6" ht="12.75">
      <c r="A560" s="408"/>
      <c r="B560" s="409"/>
      <c r="C560" s="424"/>
      <c r="D560" s="424"/>
      <c r="E560" s="429"/>
      <c r="F560" s="431"/>
    </row>
    <row r="561" spans="1:6" ht="15">
      <c r="A561" s="202"/>
      <c r="B561" s="205"/>
      <c r="C561" s="409"/>
      <c r="D561" s="409"/>
      <c r="E561" s="203"/>
      <c r="F561" s="206"/>
    </row>
    <row r="562" spans="1:6" ht="15">
      <c r="A562" s="434"/>
      <c r="B562" s="435"/>
      <c r="C562" s="436"/>
      <c r="D562" s="436"/>
      <c r="E562" s="209"/>
      <c r="F562" s="210"/>
    </row>
    <row r="563" spans="1:6" ht="15">
      <c r="A563" s="197"/>
      <c r="B563" s="197"/>
      <c r="C563" s="437"/>
      <c r="D563" s="437"/>
      <c r="E563" s="197"/>
      <c r="F563" s="197"/>
    </row>
    <row r="564" spans="1:6" ht="15">
      <c r="A564" s="196"/>
      <c r="B564" s="196"/>
      <c r="C564" s="433"/>
      <c r="D564" s="433"/>
      <c r="E564" s="196"/>
      <c r="F564" s="196"/>
    </row>
    <row r="565" spans="1:6" ht="15">
      <c r="A565" s="196"/>
      <c r="B565" s="196"/>
      <c r="C565" s="433"/>
      <c r="D565" s="433"/>
      <c r="E565" s="196"/>
      <c r="F565" s="196"/>
    </row>
  </sheetData>
  <sheetProtection/>
  <mergeCells count="93">
    <mergeCell ref="C564:D564"/>
    <mergeCell ref="C565:D565"/>
    <mergeCell ref="C561:D561"/>
    <mergeCell ref="A562:B562"/>
    <mergeCell ref="C562:D562"/>
    <mergeCell ref="C563:D563"/>
    <mergeCell ref="A557:B558"/>
    <mergeCell ref="C557:D558"/>
    <mergeCell ref="E557:E558"/>
    <mergeCell ref="F557:F558"/>
    <mergeCell ref="A559:B560"/>
    <mergeCell ref="C559:D560"/>
    <mergeCell ref="E559:E560"/>
    <mergeCell ref="F559:F560"/>
    <mergeCell ref="C552:D552"/>
    <mergeCell ref="A553:B553"/>
    <mergeCell ref="C553:D553"/>
    <mergeCell ref="C554:D554"/>
    <mergeCell ref="C555:D555"/>
    <mergeCell ref="A556:B556"/>
    <mergeCell ref="C556:D556"/>
    <mergeCell ref="C548:D548"/>
    <mergeCell ref="C549:D549"/>
    <mergeCell ref="A550:B550"/>
    <mergeCell ref="C550:D550"/>
    <mergeCell ref="A551:B551"/>
    <mergeCell ref="C551:D551"/>
    <mergeCell ref="C543:D543"/>
    <mergeCell ref="C544:D544"/>
    <mergeCell ref="C545:D545"/>
    <mergeCell ref="A546:B546"/>
    <mergeCell ref="C546:D546"/>
    <mergeCell ref="C547:D547"/>
    <mergeCell ref="C538:D538"/>
    <mergeCell ref="C539:D539"/>
    <mergeCell ref="C540:D540"/>
    <mergeCell ref="A541:B542"/>
    <mergeCell ref="C541:E541"/>
    <mergeCell ref="C542:E542"/>
    <mergeCell ref="B534:C534"/>
    <mergeCell ref="E534:F534"/>
    <mergeCell ref="A535:F535"/>
    <mergeCell ref="A536:F536"/>
    <mergeCell ref="A537:B537"/>
    <mergeCell ref="C537:D537"/>
    <mergeCell ref="A478:I478"/>
    <mergeCell ref="A479:A480"/>
    <mergeCell ref="B479:F480"/>
    <mergeCell ref="A494:I494"/>
    <mergeCell ref="A495:A496"/>
    <mergeCell ref="B495:F496"/>
    <mergeCell ref="A425:I425"/>
    <mergeCell ref="A426:A427"/>
    <mergeCell ref="B426:F427"/>
    <mergeCell ref="A460:I460"/>
    <mergeCell ref="A461:A462"/>
    <mergeCell ref="B461:F462"/>
    <mergeCell ref="A363:I363"/>
    <mergeCell ref="A364:A365"/>
    <mergeCell ref="B364:F365"/>
    <mergeCell ref="A382:I382"/>
    <mergeCell ref="A383:A384"/>
    <mergeCell ref="B383:F384"/>
    <mergeCell ref="A232:A233"/>
    <mergeCell ref="B232:F233"/>
    <mergeCell ref="A254:I254"/>
    <mergeCell ref="A255:A256"/>
    <mergeCell ref="B255:F256"/>
    <mergeCell ref="A278:C278"/>
    <mergeCell ref="A185:A186"/>
    <mergeCell ref="B185:F186"/>
    <mergeCell ref="A208:I208"/>
    <mergeCell ref="A209:A210"/>
    <mergeCell ref="B209:F210"/>
    <mergeCell ref="A231:I231"/>
    <mergeCell ref="D120:F120"/>
    <mergeCell ref="A166:I166"/>
    <mergeCell ref="A167:A168"/>
    <mergeCell ref="B167:F168"/>
    <mergeCell ref="A177:D177"/>
    <mergeCell ref="A184:I184"/>
    <mergeCell ref="A75:I75"/>
    <mergeCell ref="A76:A77"/>
    <mergeCell ref="B76:F77"/>
    <mergeCell ref="D81:F81"/>
    <mergeCell ref="D82:F82"/>
    <mergeCell ref="D83:F83"/>
    <mergeCell ref="A1:H1"/>
    <mergeCell ref="A3:A4"/>
    <mergeCell ref="B3:F4"/>
    <mergeCell ref="A38:A39"/>
    <mergeCell ref="B38:F39"/>
    <mergeCell ref="A74:H7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Ocu Pavlice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OCU Pvlice</dc:creator>
  <cp:keywords/>
  <dc:description/>
  <cp:lastModifiedBy>kancelaria</cp:lastModifiedBy>
  <cp:lastPrinted>2012-09-12T11:10:23Z</cp:lastPrinted>
  <dcterms:created xsi:type="dcterms:W3CDTF">2007-11-28T12:59:32Z</dcterms:created>
  <dcterms:modified xsi:type="dcterms:W3CDTF">2012-09-12T11:11:06Z</dcterms:modified>
  <cp:category/>
  <cp:version/>
  <cp:contentType/>
  <cp:contentStatus/>
</cp:coreProperties>
</file>